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M:\Veřejné zakázky\ZPŘ 2023 - SEN a byty 648\dod 2\"/>
    </mc:Choice>
  </mc:AlternateContent>
  <bookViews>
    <workbookView xWindow="0" yWindow="0" windowWidth="27375" windowHeight="11310" activeTab="1"/>
  </bookViews>
  <sheets>
    <sheet name="Rekapitulace stavby" sheetId="1" r:id="rId1"/>
    <sheet name="Uzn1 - Stavební část" sheetId="2" r:id="rId2"/>
    <sheet name="Uzn2 - Vodovod" sheetId="3" r:id="rId3"/>
    <sheet name="Uzn3 - Kanalizace" sheetId="4" r:id="rId4"/>
    <sheet name="Uzn4 - Zařizovací předměty" sheetId="5" r:id="rId5"/>
    <sheet name="Uzn5 - Vytápění" sheetId="6" r:id="rId6"/>
    <sheet name="Uzn6 - Rek Elektroinstalace" sheetId="16" r:id="rId7"/>
    <sheet name="Uzn6 - Pol Elektroinstalace" sheetId="17" r:id="rId8"/>
    <sheet name="Neuz1 - VRN" sheetId="8" r:id="rId9"/>
    <sheet name="Neuz2 - Stavební část" sheetId="9" r:id="rId10"/>
    <sheet name="Neuz3 - Výtah" sheetId="10" r:id="rId11"/>
    <sheet name="Neuz4 - Prohloubení výtah..." sheetId="11" r:id="rId12"/>
    <sheet name="Neuz5 - Vodovod" sheetId="12" r:id="rId13"/>
    <sheet name="Neuz6 - Kanalizace" sheetId="13" r:id="rId14"/>
    <sheet name="Neuz7 - Zařizovací předměty" sheetId="14" r:id="rId15"/>
    <sheet name="Pokyny pro vyplnění" sheetId="15" r:id="rId16"/>
  </sheets>
  <definedNames>
    <definedName name="_xlnm._FilterDatabase" localSheetId="8" hidden="1">'Neuz1 - VRN'!$C$88:$K$104</definedName>
    <definedName name="_xlnm._FilterDatabase" localSheetId="9" hidden="1">'Neuz2 - Stavební část'!$C$105:$K$1210</definedName>
    <definedName name="_xlnm._FilterDatabase" localSheetId="10" hidden="1">'Neuz3 - Výtah'!$C$85:$K$88</definedName>
    <definedName name="_xlnm._FilterDatabase" localSheetId="11" hidden="1">'Neuz4 - Prohloubení výtah...'!$C$93:$K$218</definedName>
    <definedName name="_xlnm._FilterDatabase" localSheetId="12" hidden="1">'Neuz5 - Vodovod'!$C$87:$K$102</definedName>
    <definedName name="_xlnm._FilterDatabase" localSheetId="13" hidden="1">'Neuz6 - Kanalizace'!$C$91:$K$130</definedName>
    <definedName name="_xlnm._FilterDatabase" localSheetId="14" hidden="1">'Neuz7 - Zařizovací předměty'!$C$87:$K$102</definedName>
    <definedName name="_xlnm._FilterDatabase" localSheetId="1" hidden="1">'Uzn1 - Stavební část'!$C$104:$K$1865</definedName>
    <definedName name="_xlnm._FilterDatabase" localSheetId="2" hidden="1">'Uzn2 - Vodovod'!$C$94:$K$185</definedName>
    <definedName name="_xlnm._FilterDatabase" localSheetId="3" hidden="1">'Uzn3 - Kanalizace'!$C$96:$K$278</definedName>
    <definedName name="_xlnm._FilterDatabase" localSheetId="4" hidden="1">'Uzn4 - Zařizovací předměty'!$C$90:$K$172</definedName>
    <definedName name="_xlnm._FilterDatabase" localSheetId="5" hidden="1">'Uzn5 - Vytápění'!$C$95:$K$181</definedName>
    <definedName name="_xlnm.Print_Titles" localSheetId="8">'Neuz1 - VRN'!$88:$88</definedName>
    <definedName name="_xlnm.Print_Titles" localSheetId="9">'Neuz2 - Stavební část'!$105:$105</definedName>
    <definedName name="_xlnm.Print_Titles" localSheetId="10">'Neuz3 - Výtah'!$85:$85</definedName>
    <definedName name="_xlnm.Print_Titles" localSheetId="11">'Neuz4 - Prohloubení výtah...'!$93:$93</definedName>
    <definedName name="_xlnm.Print_Titles" localSheetId="12">'Neuz5 - Vodovod'!$87:$87</definedName>
    <definedName name="_xlnm.Print_Titles" localSheetId="13">'Neuz6 - Kanalizace'!$91:$91</definedName>
    <definedName name="_xlnm.Print_Titles" localSheetId="14">'Neuz7 - Zařizovací předměty'!$87:$87</definedName>
    <definedName name="_xlnm.Print_Titles" localSheetId="0">'Rekapitulace stavby'!$52:$52</definedName>
    <definedName name="_xlnm.Print_Titles" localSheetId="1">'Uzn1 - Stavební část'!$104:$104</definedName>
    <definedName name="_xlnm.Print_Titles" localSheetId="2">'Uzn2 - Vodovod'!$94:$94</definedName>
    <definedName name="_xlnm.Print_Titles" localSheetId="3">'Uzn3 - Kanalizace'!$96:$96</definedName>
    <definedName name="_xlnm.Print_Titles" localSheetId="4">'Uzn4 - Zařizovací předměty'!$90:$90</definedName>
    <definedName name="_xlnm.Print_Titles" localSheetId="5">'Uzn5 - Vytápění'!$95:$95</definedName>
    <definedName name="_xlnm.Print_Titles" localSheetId="7">'Uzn6 - Pol Elektroinstalace'!$7:$7</definedName>
    <definedName name="_xlnm.Print_Area" localSheetId="8">'Neuz1 - VRN'!$C$4:$J$41,'Neuz1 - VRN'!$C$47:$J$68,'Neuz1 - VRN'!$C$74:$K$104</definedName>
    <definedName name="_xlnm.Print_Area" localSheetId="9">'Neuz2 - Stavební část'!$C$4:$J$41,'Neuz2 - Stavební část'!$C$47:$J$85,'Neuz2 - Stavební část'!$C$91:$K$1210</definedName>
    <definedName name="_xlnm.Print_Area" localSheetId="10">'Neuz3 - Výtah'!$C$4:$J$41,'Neuz3 - Výtah'!$C$47:$J$65,'Neuz3 - Výtah'!$C$71:$K$88</definedName>
    <definedName name="_xlnm.Print_Area" localSheetId="11">'Neuz4 - Prohloubení výtah...'!$C$4:$J$41,'Neuz4 - Prohloubení výtah...'!$C$47:$J$73,'Neuz4 - Prohloubení výtah...'!$C$79:$K$218</definedName>
    <definedName name="_xlnm.Print_Area" localSheetId="12">'Neuz5 - Vodovod'!$C$4:$J$41,'Neuz5 - Vodovod'!$C$47:$J$67,'Neuz5 - Vodovod'!$C$73:$K$102</definedName>
    <definedName name="_xlnm.Print_Area" localSheetId="13">'Neuz6 - Kanalizace'!$C$4:$J$41,'Neuz6 - Kanalizace'!$C$47:$J$71,'Neuz6 - Kanalizace'!$C$77:$K$130</definedName>
    <definedName name="_xlnm.Print_Area" localSheetId="14">'Neuz7 - Zařizovací předměty'!$C$4:$J$41,'Neuz7 - Zařizovací předměty'!$C$47:$J$67,'Neuz7 - Zařizovací předměty'!$C$73:$K$102</definedName>
    <definedName name="_xlnm.Print_Area" localSheetId="15">'Pokyny pro vyplnění'!$B$2:$K$71,'Pokyny pro vyplnění'!$B$74:$K$118,'Pokyny pro vyplnění'!$B$121:$K$161,'Pokyny pro vyplnění'!$B$164:$K$218</definedName>
    <definedName name="_xlnm.Print_Area" localSheetId="0">'Rekapitulace stavby'!$D$4:$AO$36,'Rekapitulace stavby'!$C$42:$AQ$70</definedName>
    <definedName name="_xlnm.Print_Area" localSheetId="1">'Uzn1 - Stavební část'!$C$4:$J$41,'Uzn1 - Stavební část'!$C$47:$J$84,'Uzn1 - Stavební část'!$C$90:$K$1865</definedName>
    <definedName name="_xlnm.Print_Area" localSheetId="2">'Uzn2 - Vodovod'!$C$4:$J$41,'Uzn2 - Vodovod'!$C$47:$J$74,'Uzn2 - Vodovod'!$C$80:$K$185</definedName>
    <definedName name="_xlnm.Print_Area" localSheetId="3">'Uzn3 - Kanalizace'!$C$4:$J$41,'Uzn3 - Kanalizace'!$C$47:$J$76,'Uzn3 - Kanalizace'!$C$82:$K$278</definedName>
    <definedName name="_xlnm.Print_Area" localSheetId="4">'Uzn4 - Zařizovací předměty'!$C$4:$J$41,'Uzn4 - Zařizovací předměty'!$C$47:$J$70,'Uzn4 - Zařizovací předměty'!$C$76:$K$172</definedName>
    <definedName name="_xlnm.Print_Area" localSheetId="5">'Uzn5 - Vytápění'!$C$4:$J$41,'Uzn5 - Vytápění'!$C$47:$J$75,'Uzn5 - Vytápění'!$C$81:$K$181</definedName>
  </definedNames>
  <calcPr calcId="162913"/>
</workbook>
</file>

<file path=xl/calcChain.xml><?xml version="1.0" encoding="utf-8"?>
<calcChain xmlns="http://schemas.openxmlformats.org/spreadsheetml/2006/main">
  <c r="AK30" i="1" l="1"/>
  <c r="W30" i="1"/>
  <c r="AN54" i="1"/>
  <c r="AN55" i="1"/>
  <c r="AN61" i="1"/>
  <c r="AG61" i="1"/>
  <c r="G10" i="17"/>
  <c r="G21" i="17" s="1"/>
  <c r="F9" i="16" s="1"/>
  <c r="I10" i="17"/>
  <c r="G11" i="17"/>
  <c r="I11" i="17"/>
  <c r="G12" i="17"/>
  <c r="I12" i="17"/>
  <c r="G13" i="17"/>
  <c r="I13" i="17"/>
  <c r="G14" i="17"/>
  <c r="I14" i="17"/>
  <c r="G15" i="17"/>
  <c r="I15" i="17"/>
  <c r="G16" i="17"/>
  <c r="I16" i="17"/>
  <c r="G17" i="17"/>
  <c r="I17" i="17"/>
  <c r="G18" i="17"/>
  <c r="I18" i="17"/>
  <c r="G19" i="17"/>
  <c r="I19" i="17"/>
  <c r="G20" i="17"/>
  <c r="I20" i="17"/>
  <c r="I21" i="17"/>
  <c r="G23" i="17"/>
  <c r="G103" i="17" s="1"/>
  <c r="F12" i="16" s="1"/>
  <c r="E14" i="16" s="1"/>
  <c r="F14" i="16" s="1"/>
  <c r="G15" i="16" s="1"/>
  <c r="I23" i="17"/>
  <c r="G24" i="17"/>
  <c r="I24" i="17"/>
  <c r="G25" i="17"/>
  <c r="I25" i="17"/>
  <c r="I103" i="17" s="1"/>
  <c r="G26" i="17"/>
  <c r="I26" i="17"/>
  <c r="G27" i="17"/>
  <c r="I27" i="17"/>
  <c r="G28" i="17"/>
  <c r="I28" i="17"/>
  <c r="G29" i="17"/>
  <c r="I29" i="17"/>
  <c r="G30" i="17"/>
  <c r="I30" i="17"/>
  <c r="G31" i="17"/>
  <c r="I31" i="17"/>
  <c r="G32" i="17"/>
  <c r="I32" i="17"/>
  <c r="G33" i="17"/>
  <c r="I33" i="17"/>
  <c r="G34" i="17"/>
  <c r="I34" i="17"/>
  <c r="G35" i="17"/>
  <c r="I35" i="17"/>
  <c r="G36" i="17"/>
  <c r="I36" i="17"/>
  <c r="G37" i="17"/>
  <c r="I37" i="17"/>
  <c r="G38" i="17"/>
  <c r="I38" i="17"/>
  <c r="G39" i="17"/>
  <c r="I39" i="17"/>
  <c r="G40" i="17"/>
  <c r="I40" i="17"/>
  <c r="G41" i="17"/>
  <c r="I41" i="17"/>
  <c r="G42" i="17"/>
  <c r="I42" i="17"/>
  <c r="G43" i="17"/>
  <c r="I43" i="17"/>
  <c r="G44" i="17"/>
  <c r="I44" i="17"/>
  <c r="G45" i="17"/>
  <c r="I45" i="17"/>
  <c r="G46" i="17"/>
  <c r="I46" i="17"/>
  <c r="G47" i="17"/>
  <c r="I47" i="17"/>
  <c r="G48" i="17"/>
  <c r="I48" i="17"/>
  <c r="G49" i="17"/>
  <c r="I49" i="17"/>
  <c r="G50" i="17"/>
  <c r="I50" i="17"/>
  <c r="G51" i="17"/>
  <c r="I51" i="17"/>
  <c r="G52" i="17"/>
  <c r="I52" i="17"/>
  <c r="G53" i="17"/>
  <c r="I53" i="17"/>
  <c r="G54" i="17"/>
  <c r="I54" i="17"/>
  <c r="G55" i="17"/>
  <c r="I55" i="17"/>
  <c r="G56" i="17"/>
  <c r="I56" i="17"/>
  <c r="G57" i="17"/>
  <c r="I57" i="17"/>
  <c r="G58" i="17"/>
  <c r="I58" i="17"/>
  <c r="G59" i="17"/>
  <c r="I59" i="17"/>
  <c r="G60" i="17"/>
  <c r="I60" i="17"/>
  <c r="G61" i="17"/>
  <c r="I61" i="17"/>
  <c r="G62" i="17"/>
  <c r="I62" i="17"/>
  <c r="G63" i="17"/>
  <c r="I63" i="17"/>
  <c r="G64" i="17"/>
  <c r="I64" i="17"/>
  <c r="G65" i="17"/>
  <c r="I65" i="17"/>
  <c r="G66" i="17"/>
  <c r="I66" i="17"/>
  <c r="G67" i="17"/>
  <c r="I67" i="17"/>
  <c r="G68" i="17"/>
  <c r="I68" i="17"/>
  <c r="G69" i="17"/>
  <c r="I69" i="17"/>
  <c r="G70" i="17"/>
  <c r="I70" i="17"/>
  <c r="G71" i="17"/>
  <c r="I71" i="17"/>
  <c r="G72" i="17"/>
  <c r="I72" i="17"/>
  <c r="G73" i="17"/>
  <c r="I73" i="17"/>
  <c r="G74" i="17"/>
  <c r="I74" i="17"/>
  <c r="G75" i="17"/>
  <c r="I75" i="17"/>
  <c r="G76" i="17"/>
  <c r="I76" i="17"/>
  <c r="G77" i="17"/>
  <c r="I77" i="17"/>
  <c r="G78" i="17"/>
  <c r="I78" i="17"/>
  <c r="G79" i="17"/>
  <c r="I79" i="17"/>
  <c r="G80" i="17"/>
  <c r="I80" i="17"/>
  <c r="G81" i="17"/>
  <c r="I81" i="17"/>
  <c r="G82" i="17"/>
  <c r="I82" i="17"/>
  <c r="G83" i="17"/>
  <c r="I83" i="17"/>
  <c r="G84" i="17"/>
  <c r="I84" i="17"/>
  <c r="G85" i="17"/>
  <c r="I85" i="17"/>
  <c r="G86" i="17"/>
  <c r="I86" i="17"/>
  <c r="G87" i="17"/>
  <c r="I87" i="17"/>
  <c r="G88" i="17"/>
  <c r="I88" i="17"/>
  <c r="G89" i="17"/>
  <c r="I89" i="17"/>
  <c r="G90" i="17"/>
  <c r="I90" i="17"/>
  <c r="G91" i="17"/>
  <c r="I91" i="17"/>
  <c r="G92" i="17"/>
  <c r="I92" i="17"/>
  <c r="G93" i="17"/>
  <c r="I93" i="17"/>
  <c r="G94" i="17"/>
  <c r="I94" i="17"/>
  <c r="G95" i="17"/>
  <c r="I95" i="17"/>
  <c r="G96" i="17"/>
  <c r="I96" i="17"/>
  <c r="G97" i="17"/>
  <c r="I97" i="17"/>
  <c r="G98" i="17"/>
  <c r="I98" i="17"/>
  <c r="G99" i="17"/>
  <c r="I99" i="17"/>
  <c r="G100" i="17"/>
  <c r="I100" i="17"/>
  <c r="G101" i="17"/>
  <c r="I101" i="17"/>
  <c r="G102" i="17"/>
  <c r="I102" i="17"/>
  <c r="G105" i="17"/>
  <c r="I105" i="17"/>
  <c r="G106" i="17"/>
  <c r="G171" i="17" s="1"/>
  <c r="F15" i="16" s="1"/>
  <c r="I106" i="17"/>
  <c r="G107" i="17"/>
  <c r="I107" i="17"/>
  <c r="I171" i="17" s="1"/>
  <c r="G108" i="17"/>
  <c r="I108" i="17"/>
  <c r="G109" i="17"/>
  <c r="I109" i="17"/>
  <c r="G110" i="17"/>
  <c r="I110" i="17"/>
  <c r="G111" i="17"/>
  <c r="I111" i="17"/>
  <c r="G112" i="17"/>
  <c r="I112" i="17"/>
  <c r="G113" i="17"/>
  <c r="I113" i="17"/>
  <c r="G114" i="17"/>
  <c r="I114" i="17"/>
  <c r="G115" i="17"/>
  <c r="I115" i="17"/>
  <c r="G116" i="17"/>
  <c r="I116" i="17"/>
  <c r="G117" i="17"/>
  <c r="I117" i="17"/>
  <c r="G118" i="17"/>
  <c r="I118" i="17"/>
  <c r="G119" i="17"/>
  <c r="I119" i="17"/>
  <c r="G120" i="17"/>
  <c r="I120" i="17"/>
  <c r="G121" i="17"/>
  <c r="I121" i="17"/>
  <c r="G122" i="17"/>
  <c r="I122" i="17"/>
  <c r="G123" i="17"/>
  <c r="I123" i="17"/>
  <c r="G124" i="17"/>
  <c r="I124" i="17"/>
  <c r="G125" i="17"/>
  <c r="I125" i="17"/>
  <c r="G126" i="17"/>
  <c r="I126" i="17"/>
  <c r="G127" i="17"/>
  <c r="I127" i="17"/>
  <c r="G128" i="17"/>
  <c r="I128" i="17"/>
  <c r="G129" i="17"/>
  <c r="I129" i="17"/>
  <c r="G130" i="17"/>
  <c r="I130" i="17"/>
  <c r="G131" i="17"/>
  <c r="I131" i="17"/>
  <c r="G132" i="17"/>
  <c r="I132" i="17"/>
  <c r="G133" i="17"/>
  <c r="I133" i="17"/>
  <c r="G134" i="17"/>
  <c r="I134" i="17"/>
  <c r="G135" i="17"/>
  <c r="I135" i="17"/>
  <c r="G136" i="17"/>
  <c r="I136" i="17"/>
  <c r="G137" i="17"/>
  <c r="I137" i="17"/>
  <c r="G138" i="17"/>
  <c r="I138" i="17"/>
  <c r="G139" i="17"/>
  <c r="I139" i="17"/>
  <c r="G140" i="17"/>
  <c r="I140" i="17"/>
  <c r="G141" i="17"/>
  <c r="I141" i="17"/>
  <c r="G142" i="17"/>
  <c r="I142" i="17"/>
  <c r="G143" i="17"/>
  <c r="I143" i="17"/>
  <c r="G144" i="17"/>
  <c r="I144" i="17"/>
  <c r="G145" i="17"/>
  <c r="I145" i="17"/>
  <c r="G146" i="17"/>
  <c r="I146" i="17"/>
  <c r="G147" i="17"/>
  <c r="I147" i="17"/>
  <c r="G148" i="17"/>
  <c r="I148" i="17"/>
  <c r="G149" i="17"/>
  <c r="I149" i="17"/>
  <c r="G150" i="17"/>
  <c r="I150" i="17"/>
  <c r="G151" i="17"/>
  <c r="I151" i="17"/>
  <c r="G152" i="17"/>
  <c r="I152" i="17"/>
  <c r="G153" i="17"/>
  <c r="I153" i="17"/>
  <c r="G154" i="17"/>
  <c r="I154" i="17"/>
  <c r="G155" i="17"/>
  <c r="I155" i="17"/>
  <c r="G156" i="17"/>
  <c r="I156" i="17"/>
  <c r="G157" i="17"/>
  <c r="I157" i="17"/>
  <c r="G158" i="17"/>
  <c r="I158" i="17"/>
  <c r="G159" i="17"/>
  <c r="I159" i="17"/>
  <c r="G160" i="17"/>
  <c r="I160" i="17"/>
  <c r="G161" i="17"/>
  <c r="I161" i="17"/>
  <c r="G162" i="17"/>
  <c r="I162" i="17"/>
  <c r="G163" i="17"/>
  <c r="I163" i="17"/>
  <c r="G164" i="17"/>
  <c r="I164" i="17"/>
  <c r="G165" i="17"/>
  <c r="I165" i="17"/>
  <c r="G166" i="17"/>
  <c r="I166" i="17"/>
  <c r="G167" i="17"/>
  <c r="I167" i="17"/>
  <c r="G168" i="17"/>
  <c r="I168" i="17"/>
  <c r="G169" i="17"/>
  <c r="I169" i="17"/>
  <c r="G170" i="17"/>
  <c r="I170" i="17"/>
  <c r="G173" i="17"/>
  <c r="G174" i="17" s="1"/>
  <c r="F16" i="16" s="1"/>
  <c r="I173" i="17"/>
  <c r="I174" i="17"/>
  <c r="G176" i="17"/>
  <c r="G184" i="17" s="1"/>
  <c r="F20" i="16" s="1"/>
  <c r="I176" i="17"/>
  <c r="G177" i="17"/>
  <c r="I177" i="17"/>
  <c r="G178" i="17"/>
  <c r="I178" i="17"/>
  <c r="G179" i="17"/>
  <c r="I179" i="17"/>
  <c r="G180" i="17"/>
  <c r="I180" i="17"/>
  <c r="G181" i="17"/>
  <c r="I181" i="17"/>
  <c r="G182" i="17"/>
  <c r="I182" i="17"/>
  <c r="G183" i="17"/>
  <c r="I183" i="17"/>
  <c r="I184" i="17"/>
  <c r="F13" i="16"/>
  <c r="F28" i="16"/>
  <c r="G28" i="16"/>
  <c r="J39" i="14"/>
  <c r="J38" i="14"/>
  <c r="AY69" i="1" s="1"/>
  <c r="J37" i="14"/>
  <c r="AX69" i="1"/>
  <c r="BI101" i="14"/>
  <c r="BH101" i="14"/>
  <c r="BG101" i="14"/>
  <c r="BE101" i="14"/>
  <c r="T101" i="14"/>
  <c r="R101" i="14"/>
  <c r="P101" i="14"/>
  <c r="BI99" i="14"/>
  <c r="BH99" i="14"/>
  <c r="BG99" i="14"/>
  <c r="BE99" i="14"/>
  <c r="T99" i="14"/>
  <c r="R99" i="14"/>
  <c r="P99" i="14"/>
  <c r="BI96" i="14"/>
  <c r="BH96" i="14"/>
  <c r="BG96" i="14"/>
  <c r="BE96" i="14"/>
  <c r="T96" i="14"/>
  <c r="R96" i="14"/>
  <c r="P96" i="14"/>
  <c r="BI94" i="14"/>
  <c r="BH94" i="14"/>
  <c r="BG94" i="14"/>
  <c r="BE94" i="14"/>
  <c r="T94" i="14"/>
  <c r="R94" i="14"/>
  <c r="P94" i="14"/>
  <c r="BI91" i="14"/>
  <c r="BH91" i="14"/>
  <c r="BG91" i="14"/>
  <c r="BE91" i="14"/>
  <c r="T91" i="14"/>
  <c r="R91" i="14"/>
  <c r="P91" i="14"/>
  <c r="J85" i="14"/>
  <c r="J84" i="14"/>
  <c r="F84" i="14"/>
  <c r="F82" i="14"/>
  <c r="E80" i="14"/>
  <c r="J59" i="14"/>
  <c r="J58" i="14"/>
  <c r="F58" i="14"/>
  <c r="F56" i="14"/>
  <c r="E54" i="14"/>
  <c r="J20" i="14"/>
  <c r="E20" i="14"/>
  <c r="F85" i="14"/>
  <c r="J19" i="14"/>
  <c r="J14" i="14"/>
  <c r="J56" i="14"/>
  <c r="E7" i="14"/>
  <c r="E76" i="14" s="1"/>
  <c r="J39" i="13"/>
  <c r="J38" i="13"/>
  <c r="AY68" i="1" s="1"/>
  <c r="J37" i="13"/>
  <c r="AX68" i="1" s="1"/>
  <c r="BI129" i="13"/>
  <c r="BH129" i="13"/>
  <c r="BG129" i="13"/>
  <c r="BE129" i="13"/>
  <c r="T129" i="13"/>
  <c r="R129" i="13"/>
  <c r="P129" i="13"/>
  <c r="BI126" i="13"/>
  <c r="BH126" i="13"/>
  <c r="BG126" i="13"/>
  <c r="BE126" i="13"/>
  <c r="T126" i="13"/>
  <c r="R126" i="13"/>
  <c r="P126" i="13"/>
  <c r="BI124" i="13"/>
  <c r="BH124" i="13"/>
  <c r="BG124" i="13"/>
  <c r="BE124" i="13"/>
  <c r="T124" i="13"/>
  <c r="R124" i="13"/>
  <c r="P124" i="13"/>
  <c r="BI122" i="13"/>
  <c r="BH122" i="13"/>
  <c r="BG122" i="13"/>
  <c r="BE122" i="13"/>
  <c r="T122" i="13"/>
  <c r="R122" i="13"/>
  <c r="P122" i="13"/>
  <c r="BI120" i="13"/>
  <c r="BH120" i="13"/>
  <c r="BG120" i="13"/>
  <c r="BE120" i="13"/>
  <c r="T120" i="13"/>
  <c r="R120" i="13"/>
  <c r="P120" i="13"/>
  <c r="BI118" i="13"/>
  <c r="BH118" i="13"/>
  <c r="BG118" i="13"/>
  <c r="BE118" i="13"/>
  <c r="T118" i="13"/>
  <c r="R118" i="13"/>
  <c r="P118" i="13"/>
  <c r="BI114" i="13"/>
  <c r="BH114" i="13"/>
  <c r="BG114" i="13"/>
  <c r="BE114" i="13"/>
  <c r="T114" i="13"/>
  <c r="T113" i="13" s="1"/>
  <c r="R114" i="13"/>
  <c r="R113" i="13"/>
  <c r="P114" i="13"/>
  <c r="P113" i="13" s="1"/>
  <c r="BI111" i="13"/>
  <c r="BH111" i="13"/>
  <c r="BG111" i="13"/>
  <c r="BE111" i="13"/>
  <c r="T111" i="13"/>
  <c r="R111" i="13"/>
  <c r="P111" i="13"/>
  <c r="BI108" i="13"/>
  <c r="BH108" i="13"/>
  <c r="BG108" i="13"/>
  <c r="BE108" i="13"/>
  <c r="T108" i="13"/>
  <c r="R108" i="13"/>
  <c r="P108" i="13"/>
  <c r="BI106" i="13"/>
  <c r="BH106" i="13"/>
  <c r="BG106" i="13"/>
  <c r="BE106" i="13"/>
  <c r="T106" i="13"/>
  <c r="R106" i="13"/>
  <c r="P106" i="13"/>
  <c r="BI104" i="13"/>
  <c r="BH104" i="13"/>
  <c r="BG104" i="13"/>
  <c r="BE104" i="13"/>
  <c r="T104" i="13"/>
  <c r="R104" i="13"/>
  <c r="P104" i="13"/>
  <c r="BI102" i="13"/>
  <c r="BH102" i="13"/>
  <c r="BG102" i="13"/>
  <c r="BE102" i="13"/>
  <c r="T102" i="13"/>
  <c r="R102" i="13"/>
  <c r="P102" i="13"/>
  <c r="BI99" i="13"/>
  <c r="BH99" i="13"/>
  <c r="BG99" i="13"/>
  <c r="BE99" i="13"/>
  <c r="T99" i="13"/>
  <c r="T98" i="13" s="1"/>
  <c r="R99" i="13"/>
  <c r="R98" i="13"/>
  <c r="P99" i="13"/>
  <c r="P98" i="13" s="1"/>
  <c r="BI95" i="13"/>
  <c r="BH95" i="13"/>
  <c r="BG95" i="13"/>
  <c r="BE95" i="13"/>
  <c r="T95" i="13"/>
  <c r="T94" i="13" s="1"/>
  <c r="R95" i="13"/>
  <c r="R94" i="13" s="1"/>
  <c r="P95" i="13"/>
  <c r="P94" i="13"/>
  <c r="J89" i="13"/>
  <c r="J88" i="13"/>
  <c r="F88" i="13"/>
  <c r="F86" i="13"/>
  <c r="E84" i="13"/>
  <c r="J59" i="13"/>
  <c r="J58" i="13"/>
  <c r="F58" i="13"/>
  <c r="F56" i="13"/>
  <c r="E54" i="13"/>
  <c r="J20" i="13"/>
  <c r="E20" i="13"/>
  <c r="F89" i="13" s="1"/>
  <c r="J19" i="13"/>
  <c r="J14" i="13"/>
  <c r="J56" i="13" s="1"/>
  <c r="E7" i="13"/>
  <c r="E80" i="13"/>
  <c r="J39" i="12"/>
  <c r="J38" i="12"/>
  <c r="AY67" i="1"/>
  <c r="J37" i="12"/>
  <c r="AX67" i="1" s="1"/>
  <c r="BI102" i="12"/>
  <c r="BH102" i="12"/>
  <c r="BG102" i="12"/>
  <c r="BE102" i="12"/>
  <c r="T102" i="12"/>
  <c r="T101" i="12" s="1"/>
  <c r="R102" i="12"/>
  <c r="R101" i="12" s="1"/>
  <c r="P102" i="12"/>
  <c r="P101" i="12"/>
  <c r="BI99" i="12"/>
  <c r="BH99" i="12"/>
  <c r="BG99" i="12"/>
  <c r="BE99" i="12"/>
  <c r="T99" i="12"/>
  <c r="R99" i="12"/>
  <c r="P99" i="12"/>
  <c r="BI97" i="12"/>
  <c r="BH97" i="12"/>
  <c r="BG97" i="12"/>
  <c r="BE97" i="12"/>
  <c r="T97" i="12"/>
  <c r="R97" i="12"/>
  <c r="P97" i="12"/>
  <c r="BI95" i="12"/>
  <c r="BH95" i="12"/>
  <c r="BG95" i="12"/>
  <c r="BE95" i="12"/>
  <c r="T95" i="12"/>
  <c r="R95" i="12"/>
  <c r="P95" i="12"/>
  <c r="BI93" i="12"/>
  <c r="BH93" i="12"/>
  <c r="BG93" i="12"/>
  <c r="BE93" i="12"/>
  <c r="T93" i="12"/>
  <c r="R93" i="12"/>
  <c r="P93" i="12"/>
  <c r="BI91" i="12"/>
  <c r="BH91" i="12"/>
  <c r="BG91" i="12"/>
  <c r="BE91" i="12"/>
  <c r="T91" i="12"/>
  <c r="R91" i="12"/>
  <c r="P91" i="12"/>
  <c r="J85" i="12"/>
  <c r="J84" i="12"/>
  <c r="F84" i="12"/>
  <c r="F82" i="12"/>
  <c r="E80" i="12"/>
  <c r="J59" i="12"/>
  <c r="J58" i="12"/>
  <c r="F58" i="12"/>
  <c r="F56" i="12"/>
  <c r="E54" i="12"/>
  <c r="J20" i="12"/>
  <c r="E20" i="12"/>
  <c r="F59" i="12"/>
  <c r="J19" i="12"/>
  <c r="J14" i="12"/>
  <c r="J82" i="12"/>
  <c r="E7" i="12"/>
  <c r="E50" i="12" s="1"/>
  <c r="J39" i="11"/>
  <c r="J38" i="11"/>
  <c r="AY66" i="1" s="1"/>
  <c r="J37" i="11"/>
  <c r="AX66" i="1" s="1"/>
  <c r="BI217" i="11"/>
  <c r="BH217" i="11"/>
  <c r="BG217" i="11"/>
  <c r="BE217" i="11"/>
  <c r="T217" i="11"/>
  <c r="R217" i="11"/>
  <c r="P217" i="11"/>
  <c r="BI214" i="11"/>
  <c r="BH214" i="11"/>
  <c r="BG214" i="11"/>
  <c r="BE214" i="11"/>
  <c r="T214" i="11"/>
  <c r="R214" i="11"/>
  <c r="P214" i="11"/>
  <c r="BI209" i="11"/>
  <c r="BH209" i="11"/>
  <c r="BG209" i="11"/>
  <c r="BE209" i="11"/>
  <c r="T209" i="11"/>
  <c r="R209" i="11"/>
  <c r="P209" i="11"/>
  <c r="BI206" i="11"/>
  <c r="BH206" i="11"/>
  <c r="BG206" i="11"/>
  <c r="BE206" i="11"/>
  <c r="T206" i="11"/>
  <c r="R206" i="11"/>
  <c r="P206" i="11"/>
  <c r="BI204" i="11"/>
  <c r="BH204" i="11"/>
  <c r="BG204" i="11"/>
  <c r="BE204" i="11"/>
  <c r="T204" i="11"/>
  <c r="R204" i="11"/>
  <c r="P204" i="11"/>
  <c r="BI201" i="11"/>
  <c r="BH201" i="11"/>
  <c r="BG201" i="11"/>
  <c r="BE201" i="11"/>
  <c r="T201" i="11"/>
  <c r="R201" i="11"/>
  <c r="P201" i="11"/>
  <c r="BI199" i="11"/>
  <c r="BH199" i="11"/>
  <c r="BG199" i="11"/>
  <c r="BE199" i="11"/>
  <c r="T199" i="11"/>
  <c r="R199" i="11"/>
  <c r="P199" i="11"/>
  <c r="BI196" i="11"/>
  <c r="BH196" i="11"/>
  <c r="BG196" i="11"/>
  <c r="BE196" i="11"/>
  <c r="T196" i="11"/>
  <c r="R196" i="11"/>
  <c r="P196" i="11"/>
  <c r="BI193" i="11"/>
  <c r="BH193" i="11"/>
  <c r="BG193" i="11"/>
  <c r="BE193" i="11"/>
  <c r="T193" i="11"/>
  <c r="R193" i="11"/>
  <c r="P193" i="11"/>
  <c r="BI189" i="11"/>
  <c r="BH189" i="11"/>
  <c r="BG189" i="11"/>
  <c r="BE189" i="11"/>
  <c r="T189" i="11"/>
  <c r="T188" i="11" s="1"/>
  <c r="R189" i="11"/>
  <c r="R188" i="11"/>
  <c r="P189" i="11"/>
  <c r="P188" i="11" s="1"/>
  <c r="BI186" i="11"/>
  <c r="BH186" i="11"/>
  <c r="BG186" i="11"/>
  <c r="BE186" i="11"/>
  <c r="T186" i="11"/>
  <c r="R186" i="11"/>
  <c r="P186" i="11"/>
  <c r="BI183" i="11"/>
  <c r="BH183" i="11"/>
  <c r="BG183" i="11"/>
  <c r="BE183" i="11"/>
  <c r="T183" i="11"/>
  <c r="R183" i="11"/>
  <c r="P183" i="11"/>
  <c r="BI181" i="11"/>
  <c r="BH181" i="11"/>
  <c r="BG181" i="11"/>
  <c r="BE181" i="11"/>
  <c r="T181" i="11"/>
  <c r="R181" i="11"/>
  <c r="P181" i="11"/>
  <c r="BI179" i="11"/>
  <c r="BH179" i="11"/>
  <c r="BG179" i="11"/>
  <c r="BE179" i="11"/>
  <c r="T179" i="11"/>
  <c r="R179" i="11"/>
  <c r="P179" i="11"/>
  <c r="BI177" i="11"/>
  <c r="BH177" i="11"/>
  <c r="BG177" i="11"/>
  <c r="BE177" i="11"/>
  <c r="T177" i="11"/>
  <c r="R177" i="11"/>
  <c r="P177" i="11"/>
  <c r="BI173" i="11"/>
  <c r="BH173" i="11"/>
  <c r="BG173" i="11"/>
  <c r="BE173" i="11"/>
  <c r="T173" i="11"/>
  <c r="R173" i="11"/>
  <c r="P173" i="11"/>
  <c r="BI171" i="11"/>
  <c r="BH171" i="11"/>
  <c r="BG171" i="11"/>
  <c r="BE171" i="11"/>
  <c r="T171" i="11"/>
  <c r="R171" i="11"/>
  <c r="P171" i="11"/>
  <c r="BI169" i="11"/>
  <c r="BH169" i="11"/>
  <c r="BG169" i="11"/>
  <c r="BE169" i="11"/>
  <c r="T169" i="11"/>
  <c r="R169" i="11"/>
  <c r="P169" i="11"/>
  <c r="BI166" i="11"/>
  <c r="BH166" i="11"/>
  <c r="BG166" i="11"/>
  <c r="BE166" i="11"/>
  <c r="T166" i="11"/>
  <c r="R166" i="11"/>
  <c r="P166" i="11"/>
  <c r="BI163" i="11"/>
  <c r="BH163" i="11"/>
  <c r="BG163" i="11"/>
  <c r="BE163" i="11"/>
  <c r="T163" i="11"/>
  <c r="R163" i="11"/>
  <c r="P163" i="11"/>
  <c r="BI157" i="11"/>
  <c r="BH157" i="11"/>
  <c r="BG157" i="11"/>
  <c r="BE157" i="11"/>
  <c r="T157" i="11"/>
  <c r="R157" i="11"/>
  <c r="P157" i="11"/>
  <c r="BI155" i="11"/>
  <c r="BH155" i="11"/>
  <c r="BG155" i="11"/>
  <c r="BE155" i="11"/>
  <c r="T155" i="11"/>
  <c r="R155" i="11"/>
  <c r="P155" i="11"/>
  <c r="BI153" i="11"/>
  <c r="BH153" i="11"/>
  <c r="BG153" i="11"/>
  <c r="BE153" i="11"/>
  <c r="T153" i="11"/>
  <c r="R153" i="11"/>
  <c r="P153" i="11"/>
  <c r="BI151" i="11"/>
  <c r="BH151" i="11"/>
  <c r="BG151" i="11"/>
  <c r="BE151" i="11"/>
  <c r="T151" i="11"/>
  <c r="R151" i="11"/>
  <c r="P151" i="11"/>
  <c r="BI149" i="11"/>
  <c r="BH149" i="11"/>
  <c r="BG149" i="11"/>
  <c r="BE149" i="11"/>
  <c r="T149" i="11"/>
  <c r="R149" i="11"/>
  <c r="P149" i="11"/>
  <c r="BI146" i="11"/>
  <c r="BH146" i="11"/>
  <c r="BG146" i="11"/>
  <c r="BE146" i="11"/>
  <c r="T146" i="11"/>
  <c r="R146" i="11"/>
  <c r="P146" i="11"/>
  <c r="BI143" i="11"/>
  <c r="BH143" i="11"/>
  <c r="BG143" i="11"/>
  <c r="BE143" i="11"/>
  <c r="T143" i="11"/>
  <c r="R143" i="11"/>
  <c r="P143" i="11"/>
  <c r="BI139" i="11"/>
  <c r="BH139" i="11"/>
  <c r="BG139" i="11"/>
  <c r="BE139" i="11"/>
  <c r="T139" i="11"/>
  <c r="R139" i="11"/>
  <c r="P139" i="11"/>
  <c r="BI132" i="11"/>
  <c r="BH132" i="11"/>
  <c r="BG132" i="11"/>
  <c r="BE132" i="11"/>
  <c r="T132" i="11"/>
  <c r="R132" i="11"/>
  <c r="P132" i="11"/>
  <c r="BI129" i="11"/>
  <c r="BH129" i="11"/>
  <c r="BG129" i="11"/>
  <c r="BE129" i="11"/>
  <c r="T129" i="11"/>
  <c r="R129" i="11"/>
  <c r="P129" i="11"/>
  <c r="BI126" i="11"/>
  <c r="BH126" i="11"/>
  <c r="BG126" i="11"/>
  <c r="BE126" i="11"/>
  <c r="T126" i="11"/>
  <c r="R126" i="11"/>
  <c r="P126" i="11"/>
  <c r="BI123" i="11"/>
  <c r="BH123" i="11"/>
  <c r="BG123" i="11"/>
  <c r="BE123" i="11"/>
  <c r="T123" i="11"/>
  <c r="R123" i="11"/>
  <c r="P123" i="11"/>
  <c r="BI119" i="11"/>
  <c r="BH119" i="11"/>
  <c r="BG119" i="11"/>
  <c r="BE119" i="11"/>
  <c r="T119" i="11"/>
  <c r="R119" i="11"/>
  <c r="P119" i="11"/>
  <c r="BI117" i="11"/>
  <c r="BH117" i="11"/>
  <c r="BG117" i="11"/>
  <c r="BE117" i="11"/>
  <c r="T117" i="11"/>
  <c r="R117" i="11"/>
  <c r="P117" i="11"/>
  <c r="BI114" i="11"/>
  <c r="BH114" i="11"/>
  <c r="BG114" i="11"/>
  <c r="BE114" i="11"/>
  <c r="T114" i="11"/>
  <c r="R114" i="11"/>
  <c r="P114" i="11"/>
  <c r="BI112" i="11"/>
  <c r="BH112" i="11"/>
  <c r="BG112" i="11"/>
  <c r="BE112" i="11"/>
  <c r="T112" i="11"/>
  <c r="R112" i="11"/>
  <c r="P112" i="11"/>
  <c r="BI109" i="11"/>
  <c r="BH109" i="11"/>
  <c r="BG109" i="11"/>
  <c r="BE109" i="11"/>
  <c r="T109" i="11"/>
  <c r="R109" i="11"/>
  <c r="P109" i="11"/>
  <c r="BI106" i="11"/>
  <c r="BH106" i="11"/>
  <c r="BG106" i="11"/>
  <c r="BE106" i="11"/>
  <c r="T106" i="11"/>
  <c r="R106" i="11"/>
  <c r="P106" i="11"/>
  <c r="BI100" i="11"/>
  <c r="BH100" i="11"/>
  <c r="BG100" i="11"/>
  <c r="BE100" i="11"/>
  <c r="T100" i="11"/>
  <c r="R100" i="11"/>
  <c r="P100" i="11"/>
  <c r="BI97" i="11"/>
  <c r="BH97" i="11"/>
  <c r="F38" i="11" s="1"/>
  <c r="BG97" i="11"/>
  <c r="BE97" i="11"/>
  <c r="T97" i="11"/>
  <c r="R97" i="11"/>
  <c r="P97" i="11"/>
  <c r="J91" i="11"/>
  <c r="J90" i="11"/>
  <c r="F90" i="11"/>
  <c r="F88" i="11"/>
  <c r="E86" i="11"/>
  <c r="J59" i="11"/>
  <c r="J58" i="11"/>
  <c r="F58" i="11"/>
  <c r="F56" i="11"/>
  <c r="E54" i="11"/>
  <c r="J20" i="11"/>
  <c r="E20" i="11"/>
  <c r="F59" i="11"/>
  <c r="J19" i="11"/>
  <c r="J14" i="11"/>
  <c r="J88" i="11"/>
  <c r="E7" i="11"/>
  <c r="E82" i="11" s="1"/>
  <c r="J39" i="10"/>
  <c r="J38" i="10"/>
  <c r="AY65" i="1"/>
  <c r="J37" i="10"/>
  <c r="AX65" i="1" s="1"/>
  <c r="BI88" i="10"/>
  <c r="BH88" i="10"/>
  <c r="F38" i="10" s="1"/>
  <c r="BC65" i="1" s="1"/>
  <c r="BG88" i="10"/>
  <c r="BE88" i="10"/>
  <c r="T88" i="10"/>
  <c r="T87" i="10" s="1"/>
  <c r="T86" i="10" s="1"/>
  <c r="R88" i="10"/>
  <c r="R87" i="10" s="1"/>
  <c r="R86" i="10" s="1"/>
  <c r="P88" i="10"/>
  <c r="P87" i="10" s="1"/>
  <c r="P86" i="10" s="1"/>
  <c r="AU65" i="1" s="1"/>
  <c r="J83" i="10"/>
  <c r="J82" i="10"/>
  <c r="F82" i="10"/>
  <c r="F80" i="10"/>
  <c r="E78" i="10"/>
  <c r="J59" i="10"/>
  <c r="J58" i="10"/>
  <c r="F58" i="10"/>
  <c r="F56" i="10"/>
  <c r="E54" i="10"/>
  <c r="J20" i="10"/>
  <c r="E20" i="10"/>
  <c r="F83" i="10" s="1"/>
  <c r="J19" i="10"/>
  <c r="J14" i="10"/>
  <c r="J56" i="10" s="1"/>
  <c r="E7" i="10"/>
  <c r="E74" i="10"/>
  <c r="J39" i="9"/>
  <c r="J38" i="9"/>
  <c r="AY64" i="1"/>
  <c r="J37" i="9"/>
  <c r="AX64" i="1"/>
  <c r="BI1209" i="9"/>
  <c r="BH1209" i="9"/>
  <c r="BG1209" i="9"/>
  <c r="BE1209" i="9"/>
  <c r="T1209" i="9"/>
  <c r="R1209" i="9"/>
  <c r="P1209" i="9"/>
  <c r="BI1206" i="9"/>
  <c r="BH1206" i="9"/>
  <c r="BG1206" i="9"/>
  <c r="BE1206" i="9"/>
  <c r="T1206" i="9"/>
  <c r="R1206" i="9"/>
  <c r="P1206" i="9"/>
  <c r="BI1184" i="9"/>
  <c r="BH1184" i="9"/>
  <c r="BG1184" i="9"/>
  <c r="BE1184" i="9"/>
  <c r="T1184" i="9"/>
  <c r="R1184" i="9"/>
  <c r="P1184" i="9"/>
  <c r="BI1181" i="9"/>
  <c r="BH1181" i="9"/>
  <c r="BG1181" i="9"/>
  <c r="BE1181" i="9"/>
  <c r="T1181" i="9"/>
  <c r="R1181" i="9"/>
  <c r="P1181" i="9"/>
  <c r="BI1177" i="9"/>
  <c r="BH1177" i="9"/>
  <c r="BG1177" i="9"/>
  <c r="BE1177" i="9"/>
  <c r="T1177" i="9"/>
  <c r="R1177" i="9"/>
  <c r="P1177" i="9"/>
  <c r="BI1151" i="9"/>
  <c r="BH1151" i="9"/>
  <c r="BG1151" i="9"/>
  <c r="BE1151" i="9"/>
  <c r="T1151" i="9"/>
  <c r="R1151" i="9"/>
  <c r="P1151" i="9"/>
  <c r="BI1137" i="9"/>
  <c r="BH1137" i="9"/>
  <c r="BG1137" i="9"/>
  <c r="BE1137" i="9"/>
  <c r="T1137" i="9"/>
  <c r="T1136" i="9" s="1"/>
  <c r="R1137" i="9"/>
  <c r="R1136" i="9" s="1"/>
  <c r="P1137" i="9"/>
  <c r="P1136" i="9" s="1"/>
  <c r="BI1134" i="9"/>
  <c r="BH1134" i="9"/>
  <c r="BG1134" i="9"/>
  <c r="BE1134" i="9"/>
  <c r="T1134" i="9"/>
  <c r="R1134" i="9"/>
  <c r="P1134" i="9"/>
  <c r="BI1132" i="9"/>
  <c r="BH1132" i="9"/>
  <c r="BG1132" i="9"/>
  <c r="BE1132" i="9"/>
  <c r="T1132" i="9"/>
  <c r="R1132" i="9"/>
  <c r="P1132" i="9"/>
  <c r="BI1130" i="9"/>
  <c r="BH1130" i="9"/>
  <c r="BG1130" i="9"/>
  <c r="BE1130" i="9"/>
  <c r="T1130" i="9"/>
  <c r="R1130" i="9"/>
  <c r="P1130" i="9"/>
  <c r="BI1127" i="9"/>
  <c r="BH1127" i="9"/>
  <c r="BG1127" i="9"/>
  <c r="BE1127" i="9"/>
  <c r="T1127" i="9"/>
  <c r="R1127" i="9"/>
  <c r="P1127" i="9"/>
  <c r="BI1126" i="9"/>
  <c r="BH1126" i="9"/>
  <c r="BG1126" i="9"/>
  <c r="BE1126" i="9"/>
  <c r="T1126" i="9"/>
  <c r="R1126" i="9"/>
  <c r="P1126" i="9"/>
  <c r="BI1124" i="9"/>
  <c r="BH1124" i="9"/>
  <c r="BG1124" i="9"/>
  <c r="BE1124" i="9"/>
  <c r="T1124" i="9"/>
  <c r="R1124" i="9"/>
  <c r="P1124" i="9"/>
  <c r="BI1121" i="9"/>
  <c r="BH1121" i="9"/>
  <c r="BG1121" i="9"/>
  <c r="BE1121" i="9"/>
  <c r="T1121" i="9"/>
  <c r="R1121" i="9"/>
  <c r="P1121" i="9"/>
  <c r="BI1110" i="9"/>
  <c r="BH1110" i="9"/>
  <c r="BG1110" i="9"/>
  <c r="BE1110" i="9"/>
  <c r="T1110" i="9"/>
  <c r="R1110" i="9"/>
  <c r="P1110" i="9"/>
  <c r="BI1109" i="9"/>
  <c r="BH1109" i="9"/>
  <c r="BG1109" i="9"/>
  <c r="BE1109" i="9"/>
  <c r="T1109" i="9"/>
  <c r="R1109" i="9"/>
  <c r="P1109" i="9"/>
  <c r="BI1085" i="9"/>
  <c r="BH1085" i="9"/>
  <c r="BG1085" i="9"/>
  <c r="BE1085" i="9"/>
  <c r="T1085" i="9"/>
  <c r="R1085" i="9"/>
  <c r="P1085" i="9"/>
  <c r="BI1082" i="9"/>
  <c r="BH1082" i="9"/>
  <c r="BG1082" i="9"/>
  <c r="BE1082" i="9"/>
  <c r="T1082" i="9"/>
  <c r="R1082" i="9"/>
  <c r="P1082" i="9"/>
  <c r="BI1080" i="9"/>
  <c r="BH1080" i="9"/>
  <c r="BG1080" i="9"/>
  <c r="BE1080" i="9"/>
  <c r="T1080" i="9"/>
  <c r="R1080" i="9"/>
  <c r="P1080" i="9"/>
  <c r="BI1068" i="9"/>
  <c r="BH1068" i="9"/>
  <c r="BG1068" i="9"/>
  <c r="BE1068" i="9"/>
  <c r="T1068" i="9"/>
  <c r="R1068" i="9"/>
  <c r="P1068" i="9"/>
  <c r="BI1066" i="9"/>
  <c r="BH1066" i="9"/>
  <c r="BG1066" i="9"/>
  <c r="BE1066" i="9"/>
  <c r="T1066" i="9"/>
  <c r="R1066" i="9"/>
  <c r="P1066" i="9"/>
  <c r="BI1054" i="9"/>
  <c r="BH1054" i="9"/>
  <c r="BG1054" i="9"/>
  <c r="BE1054" i="9"/>
  <c r="T1054" i="9"/>
  <c r="R1054" i="9"/>
  <c r="P1054" i="9"/>
  <c r="BI1052" i="9"/>
  <c r="BH1052" i="9"/>
  <c r="BG1052" i="9"/>
  <c r="BE1052" i="9"/>
  <c r="T1052" i="9"/>
  <c r="R1052" i="9"/>
  <c r="P1052" i="9"/>
  <c r="BI1050" i="9"/>
  <c r="BH1050" i="9"/>
  <c r="BG1050" i="9"/>
  <c r="BE1050" i="9"/>
  <c r="T1050" i="9"/>
  <c r="R1050" i="9"/>
  <c r="P1050" i="9"/>
  <c r="BI1042" i="9"/>
  <c r="BH1042" i="9"/>
  <c r="BG1042" i="9"/>
  <c r="BE1042" i="9"/>
  <c r="T1042" i="9"/>
  <c r="R1042" i="9"/>
  <c r="P1042" i="9"/>
  <c r="BI1039" i="9"/>
  <c r="BH1039" i="9"/>
  <c r="BG1039" i="9"/>
  <c r="BE1039" i="9"/>
  <c r="T1039" i="9"/>
  <c r="R1039" i="9"/>
  <c r="P1039" i="9"/>
  <c r="BI1035" i="9"/>
  <c r="BH1035" i="9"/>
  <c r="BG1035" i="9"/>
  <c r="BE1035" i="9"/>
  <c r="T1035" i="9"/>
  <c r="R1035" i="9"/>
  <c r="P1035" i="9"/>
  <c r="BI1032" i="9"/>
  <c r="BH1032" i="9"/>
  <c r="BG1032" i="9"/>
  <c r="BE1032" i="9"/>
  <c r="T1032" i="9"/>
  <c r="R1032" i="9"/>
  <c r="P1032" i="9"/>
  <c r="BI1031" i="9"/>
  <c r="BH1031" i="9"/>
  <c r="BG1031" i="9"/>
  <c r="BE1031" i="9"/>
  <c r="T1031" i="9"/>
  <c r="R1031" i="9"/>
  <c r="P1031" i="9"/>
  <c r="BI1029" i="9"/>
  <c r="BH1029" i="9"/>
  <c r="BG1029" i="9"/>
  <c r="BE1029" i="9"/>
  <c r="T1029" i="9"/>
  <c r="R1029" i="9"/>
  <c r="P1029" i="9"/>
  <c r="BI1028" i="9"/>
  <c r="BH1028" i="9"/>
  <c r="BG1028" i="9"/>
  <c r="BE1028" i="9"/>
  <c r="T1028" i="9"/>
  <c r="R1028" i="9"/>
  <c r="P1028" i="9"/>
  <c r="BI1026" i="9"/>
  <c r="BH1026" i="9"/>
  <c r="BG1026" i="9"/>
  <c r="BE1026" i="9"/>
  <c r="T1026" i="9"/>
  <c r="R1026" i="9"/>
  <c r="P1026" i="9"/>
  <c r="BI1024" i="9"/>
  <c r="BH1024" i="9"/>
  <c r="BG1024" i="9"/>
  <c r="BE1024" i="9"/>
  <c r="T1024" i="9"/>
  <c r="R1024" i="9"/>
  <c r="P1024" i="9"/>
  <c r="BI1022" i="9"/>
  <c r="BH1022" i="9"/>
  <c r="BG1022" i="9"/>
  <c r="BE1022" i="9"/>
  <c r="T1022" i="9"/>
  <c r="R1022" i="9"/>
  <c r="P1022" i="9"/>
  <c r="BI1021" i="9"/>
  <c r="BH1021" i="9"/>
  <c r="BG1021" i="9"/>
  <c r="BE1021" i="9"/>
  <c r="T1021" i="9"/>
  <c r="R1021" i="9"/>
  <c r="P1021" i="9"/>
  <c r="BI1019" i="9"/>
  <c r="BH1019" i="9"/>
  <c r="BG1019" i="9"/>
  <c r="BE1019" i="9"/>
  <c r="T1019" i="9"/>
  <c r="R1019" i="9"/>
  <c r="P1019" i="9"/>
  <c r="BI1018" i="9"/>
  <c r="BH1018" i="9"/>
  <c r="BG1018" i="9"/>
  <c r="BE1018" i="9"/>
  <c r="T1018" i="9"/>
  <c r="R1018" i="9"/>
  <c r="P1018" i="9"/>
  <c r="BI1016" i="9"/>
  <c r="BH1016" i="9"/>
  <c r="BG1016" i="9"/>
  <c r="BE1016" i="9"/>
  <c r="T1016" i="9"/>
  <c r="R1016" i="9"/>
  <c r="P1016" i="9"/>
  <c r="BI1014" i="9"/>
  <c r="BH1014" i="9"/>
  <c r="BG1014" i="9"/>
  <c r="BE1014" i="9"/>
  <c r="T1014" i="9"/>
  <c r="R1014" i="9"/>
  <c r="P1014" i="9"/>
  <c r="BI1010" i="9"/>
  <c r="BH1010" i="9"/>
  <c r="BG1010" i="9"/>
  <c r="BE1010" i="9"/>
  <c r="T1010" i="9"/>
  <c r="R1010" i="9"/>
  <c r="P1010" i="9"/>
  <c r="BI1008" i="9"/>
  <c r="BH1008" i="9"/>
  <c r="BG1008" i="9"/>
  <c r="BE1008" i="9"/>
  <c r="T1008" i="9"/>
  <c r="R1008" i="9"/>
  <c r="P1008" i="9"/>
  <c r="BI1004" i="9"/>
  <c r="BH1004" i="9"/>
  <c r="BG1004" i="9"/>
  <c r="BE1004" i="9"/>
  <c r="T1004" i="9"/>
  <c r="R1004" i="9"/>
  <c r="P1004" i="9"/>
  <c r="BI1002" i="9"/>
  <c r="BH1002" i="9"/>
  <c r="BG1002" i="9"/>
  <c r="BE1002" i="9"/>
  <c r="T1002" i="9"/>
  <c r="R1002" i="9"/>
  <c r="P1002" i="9"/>
  <c r="BI998" i="9"/>
  <c r="BH998" i="9"/>
  <c r="BG998" i="9"/>
  <c r="BE998" i="9"/>
  <c r="T998" i="9"/>
  <c r="R998" i="9"/>
  <c r="P998" i="9"/>
  <c r="BI997" i="9"/>
  <c r="BH997" i="9"/>
  <c r="BG997" i="9"/>
  <c r="BE997" i="9"/>
  <c r="T997" i="9"/>
  <c r="R997" i="9"/>
  <c r="P997" i="9"/>
  <c r="BI990" i="9"/>
  <c r="BH990" i="9"/>
  <c r="BG990" i="9"/>
  <c r="BE990" i="9"/>
  <c r="T990" i="9"/>
  <c r="R990" i="9"/>
  <c r="P990" i="9"/>
  <c r="BI988" i="9"/>
  <c r="BH988" i="9"/>
  <c r="BG988" i="9"/>
  <c r="BE988" i="9"/>
  <c r="T988" i="9"/>
  <c r="R988" i="9"/>
  <c r="P988" i="9"/>
  <c r="BI984" i="9"/>
  <c r="BH984" i="9"/>
  <c r="BG984" i="9"/>
  <c r="BE984" i="9"/>
  <c r="T984" i="9"/>
  <c r="R984" i="9"/>
  <c r="P984" i="9"/>
  <c r="BI982" i="9"/>
  <c r="BH982" i="9"/>
  <c r="BG982" i="9"/>
  <c r="BE982" i="9"/>
  <c r="T982" i="9"/>
  <c r="R982" i="9"/>
  <c r="P982" i="9"/>
  <c r="BI980" i="9"/>
  <c r="BH980" i="9"/>
  <c r="BG980" i="9"/>
  <c r="BE980" i="9"/>
  <c r="T980" i="9"/>
  <c r="R980" i="9"/>
  <c r="P980" i="9"/>
  <c r="BI973" i="9"/>
  <c r="BH973" i="9"/>
  <c r="BG973" i="9"/>
  <c r="BE973" i="9"/>
  <c r="T973" i="9"/>
  <c r="R973" i="9"/>
  <c r="P973" i="9"/>
  <c r="BI971" i="9"/>
  <c r="BH971" i="9"/>
  <c r="BG971" i="9"/>
  <c r="BE971" i="9"/>
  <c r="T971" i="9"/>
  <c r="R971" i="9"/>
  <c r="P971" i="9"/>
  <c r="BI967" i="9"/>
  <c r="BH967" i="9"/>
  <c r="BG967" i="9"/>
  <c r="BE967" i="9"/>
  <c r="T967" i="9"/>
  <c r="R967" i="9"/>
  <c r="P967" i="9"/>
  <c r="BI965" i="9"/>
  <c r="BH965" i="9"/>
  <c r="BG965" i="9"/>
  <c r="BE965" i="9"/>
  <c r="T965" i="9"/>
  <c r="R965" i="9"/>
  <c r="P965" i="9"/>
  <c r="BI958" i="9"/>
  <c r="BH958" i="9"/>
  <c r="BG958" i="9"/>
  <c r="BE958" i="9"/>
  <c r="T958" i="9"/>
  <c r="R958" i="9"/>
  <c r="P958" i="9"/>
  <c r="BI957" i="9"/>
  <c r="BH957" i="9"/>
  <c r="BG957" i="9"/>
  <c r="BE957" i="9"/>
  <c r="T957" i="9"/>
  <c r="R957" i="9"/>
  <c r="P957" i="9"/>
  <c r="BI956" i="9"/>
  <c r="BH956" i="9"/>
  <c r="BG956" i="9"/>
  <c r="BE956" i="9"/>
  <c r="T956" i="9"/>
  <c r="R956" i="9"/>
  <c r="P956" i="9"/>
  <c r="BI954" i="9"/>
  <c r="BH954" i="9"/>
  <c r="BG954" i="9"/>
  <c r="BE954" i="9"/>
  <c r="T954" i="9"/>
  <c r="R954" i="9"/>
  <c r="P954" i="9"/>
  <c r="BI943" i="9"/>
  <c r="BH943" i="9"/>
  <c r="BG943" i="9"/>
  <c r="BE943" i="9"/>
  <c r="T943" i="9"/>
  <c r="R943" i="9"/>
  <c r="P943" i="9"/>
  <c r="BI934" i="9"/>
  <c r="BH934" i="9"/>
  <c r="BG934" i="9"/>
  <c r="BE934" i="9"/>
  <c r="T934" i="9"/>
  <c r="R934" i="9"/>
  <c r="P934" i="9"/>
  <c r="BI926" i="9"/>
  <c r="BH926" i="9"/>
  <c r="BG926" i="9"/>
  <c r="BE926" i="9"/>
  <c r="T926" i="9"/>
  <c r="T925" i="9"/>
  <c r="R926" i="9"/>
  <c r="R925" i="9" s="1"/>
  <c r="P926" i="9"/>
  <c r="P925" i="9" s="1"/>
  <c r="BI923" i="9"/>
  <c r="BH923" i="9"/>
  <c r="BG923" i="9"/>
  <c r="BE923" i="9"/>
  <c r="T923" i="9"/>
  <c r="R923" i="9"/>
  <c r="P923" i="9"/>
  <c r="BI912" i="9"/>
  <c r="BH912" i="9"/>
  <c r="BG912" i="9"/>
  <c r="BE912" i="9"/>
  <c r="T912" i="9"/>
  <c r="R912" i="9"/>
  <c r="P912" i="9"/>
  <c r="BI905" i="9"/>
  <c r="BH905" i="9"/>
  <c r="BG905" i="9"/>
  <c r="BE905" i="9"/>
  <c r="T905" i="9"/>
  <c r="R905" i="9"/>
  <c r="P905" i="9"/>
  <c r="BI902" i="9"/>
  <c r="BH902" i="9"/>
  <c r="BG902" i="9"/>
  <c r="BE902" i="9"/>
  <c r="T902" i="9"/>
  <c r="R902" i="9"/>
  <c r="P902" i="9"/>
  <c r="BI899" i="9"/>
  <c r="BH899" i="9"/>
  <c r="BG899" i="9"/>
  <c r="BE899" i="9"/>
  <c r="T899" i="9"/>
  <c r="R899" i="9"/>
  <c r="P899" i="9"/>
  <c r="BI884" i="9"/>
  <c r="BH884" i="9"/>
  <c r="BG884" i="9"/>
  <c r="BE884" i="9"/>
  <c r="T884" i="9"/>
  <c r="R884" i="9"/>
  <c r="P884" i="9"/>
  <c r="BI881" i="9"/>
  <c r="BH881" i="9"/>
  <c r="BG881" i="9"/>
  <c r="BE881" i="9"/>
  <c r="T881" i="9"/>
  <c r="R881" i="9"/>
  <c r="P881" i="9"/>
  <c r="BI879" i="9"/>
  <c r="BH879" i="9"/>
  <c r="BG879" i="9"/>
  <c r="BE879" i="9"/>
  <c r="T879" i="9"/>
  <c r="R879" i="9"/>
  <c r="P879" i="9"/>
  <c r="BI877" i="9"/>
  <c r="BH877" i="9"/>
  <c r="BG877" i="9"/>
  <c r="BE877" i="9"/>
  <c r="T877" i="9"/>
  <c r="R877" i="9"/>
  <c r="P877" i="9"/>
  <c r="BI875" i="9"/>
  <c r="BH875" i="9"/>
  <c r="BG875" i="9"/>
  <c r="BE875" i="9"/>
  <c r="T875" i="9"/>
  <c r="R875" i="9"/>
  <c r="P875" i="9"/>
  <c r="BI871" i="9"/>
  <c r="BH871" i="9"/>
  <c r="BG871" i="9"/>
  <c r="BE871" i="9"/>
  <c r="T871" i="9"/>
  <c r="R871" i="9"/>
  <c r="P871" i="9"/>
  <c r="BI867" i="9"/>
  <c r="BH867" i="9"/>
  <c r="BG867" i="9"/>
  <c r="BE867" i="9"/>
  <c r="T867" i="9"/>
  <c r="R867" i="9"/>
  <c r="P867" i="9"/>
  <c r="BI863" i="9"/>
  <c r="BH863" i="9"/>
  <c r="BG863" i="9"/>
  <c r="BE863" i="9"/>
  <c r="T863" i="9"/>
  <c r="T862" i="9"/>
  <c r="R863" i="9"/>
  <c r="R862" i="9" s="1"/>
  <c r="P863" i="9"/>
  <c r="P862" i="9" s="1"/>
  <c r="BI860" i="9"/>
  <c r="BH860" i="9"/>
  <c r="BG860" i="9"/>
  <c r="BE860" i="9"/>
  <c r="T860" i="9"/>
  <c r="R860" i="9"/>
  <c r="P860" i="9"/>
  <c r="BI858" i="9"/>
  <c r="BH858" i="9"/>
  <c r="BG858" i="9"/>
  <c r="BE858" i="9"/>
  <c r="T858" i="9"/>
  <c r="R858" i="9"/>
  <c r="P858" i="9"/>
  <c r="BI856" i="9"/>
  <c r="BH856" i="9"/>
  <c r="BG856" i="9"/>
  <c r="BE856" i="9"/>
  <c r="T856" i="9"/>
  <c r="R856" i="9"/>
  <c r="P856" i="9"/>
  <c r="BI854" i="9"/>
  <c r="BH854" i="9"/>
  <c r="BG854" i="9"/>
  <c r="BE854" i="9"/>
  <c r="T854" i="9"/>
  <c r="R854" i="9"/>
  <c r="P854" i="9"/>
  <c r="BI852" i="9"/>
  <c r="BH852" i="9"/>
  <c r="BG852" i="9"/>
  <c r="BE852" i="9"/>
  <c r="T852" i="9"/>
  <c r="R852" i="9"/>
  <c r="P852" i="9"/>
  <c r="BI849" i="9"/>
  <c r="BH849" i="9"/>
  <c r="BG849" i="9"/>
  <c r="BE849" i="9"/>
  <c r="T849" i="9"/>
  <c r="R849" i="9"/>
  <c r="P849" i="9"/>
  <c r="BI847" i="9"/>
  <c r="BH847" i="9"/>
  <c r="BG847" i="9"/>
  <c r="BE847" i="9"/>
  <c r="T847" i="9"/>
  <c r="R847" i="9"/>
  <c r="P847" i="9"/>
  <c r="BI845" i="9"/>
  <c r="BH845" i="9"/>
  <c r="BG845" i="9"/>
  <c r="BE845" i="9"/>
  <c r="T845" i="9"/>
  <c r="R845" i="9"/>
  <c r="P845" i="9"/>
  <c r="BI843" i="9"/>
  <c r="BH843" i="9"/>
  <c r="BG843" i="9"/>
  <c r="BE843" i="9"/>
  <c r="T843" i="9"/>
  <c r="R843" i="9"/>
  <c r="P843" i="9"/>
  <c r="BI831" i="9"/>
  <c r="BH831" i="9"/>
  <c r="BG831" i="9"/>
  <c r="BE831" i="9"/>
  <c r="T831" i="9"/>
  <c r="R831" i="9"/>
  <c r="P831" i="9"/>
  <c r="BI820" i="9"/>
  <c r="BH820" i="9"/>
  <c r="BG820" i="9"/>
  <c r="BE820" i="9"/>
  <c r="T820" i="9"/>
  <c r="R820" i="9"/>
  <c r="P820" i="9"/>
  <c r="BI818" i="9"/>
  <c r="BH818" i="9"/>
  <c r="BG818" i="9"/>
  <c r="BE818" i="9"/>
  <c r="T818" i="9"/>
  <c r="R818" i="9"/>
  <c r="P818" i="9"/>
  <c r="BI814" i="9"/>
  <c r="BH814" i="9"/>
  <c r="BG814" i="9"/>
  <c r="BE814" i="9"/>
  <c r="T814" i="9"/>
  <c r="R814" i="9"/>
  <c r="P814" i="9"/>
  <c r="BI808" i="9"/>
  <c r="BH808" i="9"/>
  <c r="BG808" i="9"/>
  <c r="BE808" i="9"/>
  <c r="T808" i="9"/>
  <c r="R808" i="9"/>
  <c r="P808" i="9"/>
  <c r="BI807" i="9"/>
  <c r="BH807" i="9"/>
  <c r="BG807" i="9"/>
  <c r="BE807" i="9"/>
  <c r="T807" i="9"/>
  <c r="R807" i="9"/>
  <c r="P807" i="9"/>
  <c r="BI806" i="9"/>
  <c r="BH806" i="9"/>
  <c r="BG806" i="9"/>
  <c r="BE806" i="9"/>
  <c r="T806" i="9"/>
  <c r="R806" i="9"/>
  <c r="P806" i="9"/>
  <c r="BI805" i="9"/>
  <c r="BH805" i="9"/>
  <c r="BG805" i="9"/>
  <c r="BE805" i="9"/>
  <c r="T805" i="9"/>
  <c r="R805" i="9"/>
  <c r="P805" i="9"/>
  <c r="BI801" i="9"/>
  <c r="BH801" i="9"/>
  <c r="BG801" i="9"/>
  <c r="BE801" i="9"/>
  <c r="T801" i="9"/>
  <c r="R801" i="9"/>
  <c r="P801" i="9"/>
  <c r="BI790" i="9"/>
  <c r="BH790" i="9"/>
  <c r="BG790" i="9"/>
  <c r="BE790" i="9"/>
  <c r="T790" i="9"/>
  <c r="R790" i="9"/>
  <c r="P790" i="9"/>
  <c r="BI786" i="9"/>
  <c r="BH786" i="9"/>
  <c r="BG786" i="9"/>
  <c r="BE786" i="9"/>
  <c r="T786" i="9"/>
  <c r="R786" i="9"/>
  <c r="P786" i="9"/>
  <c r="BI782" i="9"/>
  <c r="BH782" i="9"/>
  <c r="BG782" i="9"/>
  <c r="BE782" i="9"/>
  <c r="T782" i="9"/>
  <c r="R782" i="9"/>
  <c r="P782" i="9"/>
  <c r="BI776" i="9"/>
  <c r="BH776" i="9"/>
  <c r="BG776" i="9"/>
  <c r="BE776" i="9"/>
  <c r="T776" i="9"/>
  <c r="R776" i="9"/>
  <c r="P776" i="9"/>
  <c r="BI769" i="9"/>
  <c r="BH769" i="9"/>
  <c r="BG769" i="9"/>
  <c r="BE769" i="9"/>
  <c r="T769" i="9"/>
  <c r="R769" i="9"/>
  <c r="P769" i="9"/>
  <c r="BI759" i="9"/>
  <c r="BH759" i="9"/>
  <c r="BG759" i="9"/>
  <c r="BE759" i="9"/>
  <c r="T759" i="9"/>
  <c r="R759" i="9"/>
  <c r="P759" i="9"/>
  <c r="BI750" i="9"/>
  <c r="BH750" i="9"/>
  <c r="BG750" i="9"/>
  <c r="BE750" i="9"/>
  <c r="T750" i="9"/>
  <c r="R750" i="9"/>
  <c r="P750" i="9"/>
  <c r="BI738" i="9"/>
  <c r="BH738" i="9"/>
  <c r="BG738" i="9"/>
  <c r="BE738" i="9"/>
  <c r="T738" i="9"/>
  <c r="R738" i="9"/>
  <c r="P738" i="9"/>
  <c r="BI728" i="9"/>
  <c r="BH728" i="9"/>
  <c r="BG728" i="9"/>
  <c r="BE728" i="9"/>
  <c r="T728" i="9"/>
  <c r="R728" i="9"/>
  <c r="P728" i="9"/>
  <c r="BI722" i="9"/>
  <c r="BH722" i="9"/>
  <c r="BG722" i="9"/>
  <c r="BE722" i="9"/>
  <c r="T722" i="9"/>
  <c r="R722" i="9"/>
  <c r="P722" i="9"/>
  <c r="BI718" i="9"/>
  <c r="BH718" i="9"/>
  <c r="BG718" i="9"/>
  <c r="BE718" i="9"/>
  <c r="T718" i="9"/>
  <c r="R718" i="9"/>
  <c r="P718" i="9"/>
  <c r="BI714" i="9"/>
  <c r="BH714" i="9"/>
  <c r="BG714" i="9"/>
  <c r="BE714" i="9"/>
  <c r="T714" i="9"/>
  <c r="R714" i="9"/>
  <c r="P714" i="9"/>
  <c r="BI710" i="9"/>
  <c r="BH710" i="9"/>
  <c r="BG710" i="9"/>
  <c r="BE710" i="9"/>
  <c r="T710" i="9"/>
  <c r="R710" i="9"/>
  <c r="P710" i="9"/>
  <c r="BI703" i="9"/>
  <c r="BH703" i="9"/>
  <c r="BG703" i="9"/>
  <c r="BE703" i="9"/>
  <c r="T703" i="9"/>
  <c r="R703" i="9"/>
  <c r="P703" i="9"/>
  <c r="BI692" i="9"/>
  <c r="BH692" i="9"/>
  <c r="BG692" i="9"/>
  <c r="BE692" i="9"/>
  <c r="T692" i="9"/>
  <c r="R692" i="9"/>
  <c r="P692" i="9"/>
  <c r="BI688" i="9"/>
  <c r="BH688" i="9"/>
  <c r="BG688" i="9"/>
  <c r="BE688" i="9"/>
  <c r="T688" i="9"/>
  <c r="R688" i="9"/>
  <c r="P688" i="9"/>
  <c r="BI686" i="9"/>
  <c r="BH686" i="9"/>
  <c r="BG686" i="9"/>
  <c r="BE686" i="9"/>
  <c r="T686" i="9"/>
  <c r="R686" i="9"/>
  <c r="P686" i="9"/>
  <c r="BI667" i="9"/>
  <c r="BH667" i="9"/>
  <c r="BG667" i="9"/>
  <c r="BE667" i="9"/>
  <c r="T667" i="9"/>
  <c r="R667" i="9"/>
  <c r="P667" i="9"/>
  <c r="BI661" i="9"/>
  <c r="BH661" i="9"/>
  <c r="BG661" i="9"/>
  <c r="BE661" i="9"/>
  <c r="T661" i="9"/>
  <c r="R661" i="9"/>
  <c r="P661" i="9"/>
  <c r="BI650" i="9"/>
  <c r="BH650" i="9"/>
  <c r="BG650" i="9"/>
  <c r="BE650" i="9"/>
  <c r="T650" i="9"/>
  <c r="R650" i="9"/>
  <c r="P650" i="9"/>
  <c r="BI646" i="9"/>
  <c r="BH646" i="9"/>
  <c r="BG646" i="9"/>
  <c r="BE646" i="9"/>
  <c r="T646" i="9"/>
  <c r="R646" i="9"/>
  <c r="P646" i="9"/>
  <c r="BI632" i="9"/>
  <c r="BH632" i="9"/>
  <c r="BG632" i="9"/>
  <c r="BE632" i="9"/>
  <c r="T632" i="9"/>
  <c r="R632" i="9"/>
  <c r="P632" i="9"/>
  <c r="BI620" i="9"/>
  <c r="BH620" i="9"/>
  <c r="BG620" i="9"/>
  <c r="BE620" i="9"/>
  <c r="T620" i="9"/>
  <c r="R620" i="9"/>
  <c r="P620" i="9"/>
  <c r="BI618" i="9"/>
  <c r="BH618" i="9"/>
  <c r="BG618" i="9"/>
  <c r="BE618" i="9"/>
  <c r="T618" i="9"/>
  <c r="R618" i="9"/>
  <c r="P618" i="9"/>
  <c r="BI614" i="9"/>
  <c r="BH614" i="9"/>
  <c r="BG614" i="9"/>
  <c r="BE614" i="9"/>
  <c r="T614" i="9"/>
  <c r="R614" i="9"/>
  <c r="P614" i="9"/>
  <c r="BI608" i="9"/>
  <c r="BH608" i="9"/>
  <c r="BG608" i="9"/>
  <c r="BE608" i="9"/>
  <c r="T608" i="9"/>
  <c r="R608" i="9"/>
  <c r="P608" i="9"/>
  <c r="BI598" i="9"/>
  <c r="BH598" i="9"/>
  <c r="BG598" i="9"/>
  <c r="BE598" i="9"/>
  <c r="T598" i="9"/>
  <c r="R598" i="9"/>
  <c r="P598" i="9"/>
  <c r="BI589" i="9"/>
  <c r="BH589" i="9"/>
  <c r="BG589" i="9"/>
  <c r="BE589" i="9"/>
  <c r="T589" i="9"/>
  <c r="R589" i="9"/>
  <c r="P589" i="9"/>
  <c r="BI574" i="9"/>
  <c r="BH574" i="9"/>
  <c r="BG574" i="9"/>
  <c r="BE574" i="9"/>
  <c r="T574" i="9"/>
  <c r="R574" i="9"/>
  <c r="P574" i="9"/>
  <c r="BI550" i="9"/>
  <c r="BH550" i="9"/>
  <c r="BG550" i="9"/>
  <c r="BE550" i="9"/>
  <c r="T550" i="9"/>
  <c r="R550" i="9"/>
  <c r="P550" i="9"/>
  <c r="BI535" i="9"/>
  <c r="BH535" i="9"/>
  <c r="BG535" i="9"/>
  <c r="BE535" i="9"/>
  <c r="T535" i="9"/>
  <c r="R535" i="9"/>
  <c r="P535" i="9"/>
  <c r="BI531" i="9"/>
  <c r="BH531" i="9"/>
  <c r="BG531" i="9"/>
  <c r="BE531" i="9"/>
  <c r="T531" i="9"/>
  <c r="R531" i="9"/>
  <c r="P531" i="9"/>
  <c r="BI529" i="9"/>
  <c r="BH529" i="9"/>
  <c r="BG529" i="9"/>
  <c r="BE529" i="9"/>
  <c r="T529" i="9"/>
  <c r="R529" i="9"/>
  <c r="P529" i="9"/>
  <c r="BI527" i="9"/>
  <c r="BH527" i="9"/>
  <c r="BG527" i="9"/>
  <c r="BE527" i="9"/>
  <c r="T527" i="9"/>
  <c r="R527" i="9"/>
  <c r="P527" i="9"/>
  <c r="BI523" i="9"/>
  <c r="BH523" i="9"/>
  <c r="BG523" i="9"/>
  <c r="BE523" i="9"/>
  <c r="T523" i="9"/>
  <c r="R523" i="9"/>
  <c r="P523" i="9"/>
  <c r="BI519" i="9"/>
  <c r="BH519" i="9"/>
  <c r="BG519" i="9"/>
  <c r="BE519" i="9"/>
  <c r="T519" i="9"/>
  <c r="R519" i="9"/>
  <c r="P519" i="9"/>
  <c r="BI517" i="9"/>
  <c r="BH517" i="9"/>
  <c r="BG517" i="9"/>
  <c r="BE517" i="9"/>
  <c r="T517" i="9"/>
  <c r="R517" i="9"/>
  <c r="P517" i="9"/>
  <c r="BI515" i="9"/>
  <c r="BH515" i="9"/>
  <c r="BG515" i="9"/>
  <c r="BE515" i="9"/>
  <c r="T515" i="9"/>
  <c r="R515" i="9"/>
  <c r="P515" i="9"/>
  <c r="BI506" i="9"/>
  <c r="BH506" i="9"/>
  <c r="BG506" i="9"/>
  <c r="BE506" i="9"/>
  <c r="T506" i="9"/>
  <c r="R506" i="9"/>
  <c r="P506" i="9"/>
  <c r="BI504" i="9"/>
  <c r="BH504" i="9"/>
  <c r="BG504" i="9"/>
  <c r="BE504" i="9"/>
  <c r="T504" i="9"/>
  <c r="R504" i="9"/>
  <c r="P504" i="9"/>
  <c r="BI476" i="9"/>
  <c r="BH476" i="9"/>
  <c r="BG476" i="9"/>
  <c r="BE476" i="9"/>
  <c r="T476" i="9"/>
  <c r="R476" i="9"/>
  <c r="P476" i="9"/>
  <c r="BI474" i="9"/>
  <c r="BH474" i="9"/>
  <c r="BG474" i="9"/>
  <c r="BE474" i="9"/>
  <c r="T474" i="9"/>
  <c r="R474" i="9"/>
  <c r="P474" i="9"/>
  <c r="BI465" i="9"/>
  <c r="BH465" i="9"/>
  <c r="BG465" i="9"/>
  <c r="BE465" i="9"/>
  <c r="T465" i="9"/>
  <c r="R465" i="9"/>
  <c r="P465" i="9"/>
  <c r="BI461" i="9"/>
  <c r="BH461" i="9"/>
  <c r="BG461" i="9"/>
  <c r="BE461" i="9"/>
  <c r="T461" i="9"/>
  <c r="R461" i="9"/>
  <c r="P461" i="9"/>
  <c r="BI449" i="9"/>
  <c r="BH449" i="9"/>
  <c r="BG449" i="9"/>
  <c r="BE449" i="9"/>
  <c r="T449" i="9"/>
  <c r="R449" i="9"/>
  <c r="P449" i="9"/>
  <c r="BI442" i="9"/>
  <c r="BH442" i="9"/>
  <c r="BG442" i="9"/>
  <c r="BE442" i="9"/>
  <c r="T442" i="9"/>
  <c r="R442" i="9"/>
  <c r="P442" i="9"/>
  <c r="BI431" i="9"/>
  <c r="BH431" i="9"/>
  <c r="BG431" i="9"/>
  <c r="BE431" i="9"/>
  <c r="T431" i="9"/>
  <c r="R431" i="9"/>
  <c r="P431" i="9"/>
  <c r="BI424" i="9"/>
  <c r="BH424" i="9"/>
  <c r="BG424" i="9"/>
  <c r="BE424" i="9"/>
  <c r="T424" i="9"/>
  <c r="R424" i="9"/>
  <c r="P424" i="9"/>
  <c r="BI422" i="9"/>
  <c r="BH422" i="9"/>
  <c r="BG422" i="9"/>
  <c r="BE422" i="9"/>
  <c r="T422" i="9"/>
  <c r="R422" i="9"/>
  <c r="P422" i="9"/>
  <c r="BI420" i="9"/>
  <c r="BH420" i="9"/>
  <c r="BG420" i="9"/>
  <c r="BE420" i="9"/>
  <c r="T420" i="9"/>
  <c r="R420" i="9"/>
  <c r="P420" i="9"/>
  <c r="BI399" i="9"/>
  <c r="BH399" i="9"/>
  <c r="BG399" i="9"/>
  <c r="BE399" i="9"/>
  <c r="T399" i="9"/>
  <c r="R399" i="9"/>
  <c r="P399" i="9"/>
  <c r="BI389" i="9"/>
  <c r="BH389" i="9"/>
  <c r="BG389" i="9"/>
  <c r="BE389" i="9"/>
  <c r="T389" i="9"/>
  <c r="R389" i="9"/>
  <c r="P389" i="9"/>
  <c r="BI379" i="9"/>
  <c r="BH379" i="9"/>
  <c r="BG379" i="9"/>
  <c r="BE379" i="9"/>
  <c r="T379" i="9"/>
  <c r="R379" i="9"/>
  <c r="P379" i="9"/>
  <c r="BI376" i="9"/>
  <c r="BH376" i="9"/>
  <c r="BG376" i="9"/>
  <c r="BE376" i="9"/>
  <c r="T376" i="9"/>
  <c r="R376" i="9"/>
  <c r="P376" i="9"/>
  <c r="BI369" i="9"/>
  <c r="BH369" i="9"/>
  <c r="BG369" i="9"/>
  <c r="BE369" i="9"/>
  <c r="T369" i="9"/>
  <c r="R369" i="9"/>
  <c r="P369" i="9"/>
  <c r="BI362" i="9"/>
  <c r="BH362" i="9"/>
  <c r="BG362" i="9"/>
  <c r="BE362" i="9"/>
  <c r="T362" i="9"/>
  <c r="R362" i="9"/>
  <c r="P362" i="9"/>
  <c r="BI350" i="9"/>
  <c r="BH350" i="9"/>
  <c r="BG350" i="9"/>
  <c r="BE350" i="9"/>
  <c r="T350" i="9"/>
  <c r="R350" i="9"/>
  <c r="P350" i="9"/>
  <c r="BI335" i="9"/>
  <c r="BH335" i="9"/>
  <c r="BG335" i="9"/>
  <c r="BE335" i="9"/>
  <c r="T335" i="9"/>
  <c r="R335" i="9"/>
  <c r="P335" i="9"/>
  <c r="BI333" i="9"/>
  <c r="BH333" i="9"/>
  <c r="BG333" i="9"/>
  <c r="BE333" i="9"/>
  <c r="T333" i="9"/>
  <c r="R333" i="9"/>
  <c r="P333" i="9"/>
  <c r="BI322" i="9"/>
  <c r="BH322" i="9"/>
  <c r="BG322" i="9"/>
  <c r="BE322" i="9"/>
  <c r="T322" i="9"/>
  <c r="R322" i="9"/>
  <c r="P322" i="9"/>
  <c r="BI309" i="9"/>
  <c r="BH309" i="9"/>
  <c r="BG309" i="9"/>
  <c r="BE309" i="9"/>
  <c r="T309" i="9"/>
  <c r="R309" i="9"/>
  <c r="P309" i="9"/>
  <c r="BI296" i="9"/>
  <c r="BH296" i="9"/>
  <c r="BG296" i="9"/>
  <c r="BE296" i="9"/>
  <c r="T296" i="9"/>
  <c r="R296" i="9"/>
  <c r="P296" i="9"/>
  <c r="BI294" i="9"/>
  <c r="BH294" i="9"/>
  <c r="BG294" i="9"/>
  <c r="BE294" i="9"/>
  <c r="T294" i="9"/>
  <c r="R294" i="9"/>
  <c r="P294" i="9"/>
  <c r="BI281" i="9"/>
  <c r="BH281" i="9"/>
  <c r="BG281" i="9"/>
  <c r="BE281" i="9"/>
  <c r="T281" i="9"/>
  <c r="R281" i="9"/>
  <c r="P281" i="9"/>
  <c r="BI269" i="9"/>
  <c r="BH269" i="9"/>
  <c r="BG269" i="9"/>
  <c r="BE269" i="9"/>
  <c r="T269" i="9"/>
  <c r="R269" i="9"/>
  <c r="P269" i="9"/>
  <c r="BI259" i="9"/>
  <c r="BH259" i="9"/>
  <c r="BG259" i="9"/>
  <c r="BE259" i="9"/>
  <c r="T259" i="9"/>
  <c r="R259" i="9"/>
  <c r="P259" i="9"/>
  <c r="BI253" i="9"/>
  <c r="BH253" i="9"/>
  <c r="BG253" i="9"/>
  <c r="BE253" i="9"/>
  <c r="T253" i="9"/>
  <c r="R253" i="9"/>
  <c r="P253" i="9"/>
  <c r="BI241" i="9"/>
  <c r="BH241" i="9"/>
  <c r="BG241" i="9"/>
  <c r="BE241" i="9"/>
  <c r="T241" i="9"/>
  <c r="R241" i="9"/>
  <c r="P241" i="9"/>
  <c r="BI239" i="9"/>
  <c r="BH239" i="9"/>
  <c r="BG239" i="9"/>
  <c r="BE239" i="9"/>
  <c r="T239" i="9"/>
  <c r="R239" i="9"/>
  <c r="P239" i="9"/>
  <c r="BI225" i="9"/>
  <c r="BH225" i="9"/>
  <c r="BG225" i="9"/>
  <c r="BE225" i="9"/>
  <c r="T225" i="9"/>
  <c r="R225" i="9"/>
  <c r="P225" i="9"/>
  <c r="BI221" i="9"/>
  <c r="BH221" i="9"/>
  <c r="BG221" i="9"/>
  <c r="BE221" i="9"/>
  <c r="T221" i="9"/>
  <c r="R221" i="9"/>
  <c r="P221" i="9"/>
  <c r="BI209" i="9"/>
  <c r="BH209" i="9"/>
  <c r="BG209" i="9"/>
  <c r="BE209" i="9"/>
  <c r="T209" i="9"/>
  <c r="R209" i="9"/>
  <c r="P209" i="9"/>
  <c r="BI205" i="9"/>
  <c r="BH205" i="9"/>
  <c r="BG205" i="9"/>
  <c r="BE205" i="9"/>
  <c r="T205" i="9"/>
  <c r="R205" i="9"/>
  <c r="P205" i="9"/>
  <c r="BI201" i="9"/>
  <c r="BH201" i="9"/>
  <c r="BG201" i="9"/>
  <c r="BE201" i="9"/>
  <c r="T201" i="9"/>
  <c r="R201" i="9"/>
  <c r="P201" i="9"/>
  <c r="BI178" i="9"/>
  <c r="BH178" i="9"/>
  <c r="BG178" i="9"/>
  <c r="BE178" i="9"/>
  <c r="T178" i="9"/>
  <c r="R178" i="9"/>
  <c r="P178" i="9"/>
  <c r="BI167" i="9"/>
  <c r="BH167" i="9"/>
  <c r="BG167" i="9"/>
  <c r="BE167" i="9"/>
  <c r="T167" i="9"/>
  <c r="R167" i="9"/>
  <c r="P167" i="9"/>
  <c r="BI159" i="9"/>
  <c r="BH159" i="9"/>
  <c r="BG159" i="9"/>
  <c r="BE159" i="9"/>
  <c r="T159" i="9"/>
  <c r="R159" i="9"/>
  <c r="P159" i="9"/>
  <c r="BI150" i="9"/>
  <c r="BH150" i="9"/>
  <c r="BG150" i="9"/>
  <c r="BE150" i="9"/>
  <c r="T150" i="9"/>
  <c r="R150" i="9"/>
  <c r="P150" i="9"/>
  <c r="BI147" i="9"/>
  <c r="BH147" i="9"/>
  <c r="BG147" i="9"/>
  <c r="BE147" i="9"/>
  <c r="T147" i="9"/>
  <c r="R147" i="9"/>
  <c r="P147" i="9"/>
  <c r="BI145" i="9"/>
  <c r="BH145" i="9"/>
  <c r="BG145" i="9"/>
  <c r="BE145" i="9"/>
  <c r="T145" i="9"/>
  <c r="R145" i="9"/>
  <c r="P145" i="9"/>
  <c r="BI143" i="9"/>
  <c r="BH143" i="9"/>
  <c r="BG143" i="9"/>
  <c r="BE143" i="9"/>
  <c r="T143" i="9"/>
  <c r="R143" i="9"/>
  <c r="P143" i="9"/>
  <c r="BI140" i="9"/>
  <c r="BH140" i="9"/>
  <c r="BG140" i="9"/>
  <c r="BE140" i="9"/>
  <c r="T140" i="9"/>
  <c r="R140" i="9"/>
  <c r="P140" i="9"/>
  <c r="BI136" i="9"/>
  <c r="BH136" i="9"/>
  <c r="BG136" i="9"/>
  <c r="BE136" i="9"/>
  <c r="T136" i="9"/>
  <c r="R136" i="9"/>
  <c r="P136" i="9"/>
  <c r="BI133" i="9"/>
  <c r="BH133" i="9"/>
  <c r="BG133" i="9"/>
  <c r="BE133" i="9"/>
  <c r="T133" i="9"/>
  <c r="R133" i="9"/>
  <c r="P133" i="9"/>
  <c r="BI129" i="9"/>
  <c r="BH129" i="9"/>
  <c r="BG129" i="9"/>
  <c r="BE129" i="9"/>
  <c r="T129" i="9"/>
  <c r="R129" i="9"/>
  <c r="P129" i="9"/>
  <c r="BI125" i="9"/>
  <c r="BH125" i="9"/>
  <c r="BG125" i="9"/>
  <c r="BE125" i="9"/>
  <c r="T125" i="9"/>
  <c r="R125" i="9"/>
  <c r="P125" i="9"/>
  <c r="BI117" i="9"/>
  <c r="BH117" i="9"/>
  <c r="BG117" i="9"/>
  <c r="BE117" i="9"/>
  <c r="T117" i="9"/>
  <c r="R117" i="9"/>
  <c r="P117" i="9"/>
  <c r="BI113" i="9"/>
  <c r="BH113" i="9"/>
  <c r="BG113" i="9"/>
  <c r="BE113" i="9"/>
  <c r="T113" i="9"/>
  <c r="R113" i="9"/>
  <c r="P113" i="9"/>
  <c r="BI109" i="9"/>
  <c r="BH109" i="9"/>
  <c r="BG109" i="9"/>
  <c r="BE109" i="9"/>
  <c r="T109" i="9"/>
  <c r="R109" i="9"/>
  <c r="P109" i="9"/>
  <c r="J103" i="9"/>
  <c r="J102" i="9"/>
  <c r="F102" i="9"/>
  <c r="F100" i="9"/>
  <c r="E98" i="9"/>
  <c r="J59" i="9"/>
  <c r="J58" i="9"/>
  <c r="F58" i="9"/>
  <c r="F56" i="9"/>
  <c r="E54" i="9"/>
  <c r="J20" i="9"/>
  <c r="E20" i="9"/>
  <c r="F103" i="9" s="1"/>
  <c r="J19" i="9"/>
  <c r="J14" i="9"/>
  <c r="J100" i="9"/>
  <c r="E7" i="9"/>
  <c r="E94" i="9"/>
  <c r="J39" i="8"/>
  <c r="J38" i="8"/>
  <c r="AY63" i="1"/>
  <c r="J37" i="8"/>
  <c r="AX63" i="1"/>
  <c r="BI103" i="8"/>
  <c r="BH103" i="8"/>
  <c r="BG103" i="8"/>
  <c r="BE103" i="8"/>
  <c r="T103" i="8"/>
  <c r="T102" i="8"/>
  <c r="R103" i="8"/>
  <c r="R102" i="8" s="1"/>
  <c r="P103" i="8"/>
  <c r="P102" i="8"/>
  <c r="BI100" i="8"/>
  <c r="BH100" i="8"/>
  <c r="BG100" i="8"/>
  <c r="BE100" i="8"/>
  <c r="T100" i="8"/>
  <c r="R100" i="8"/>
  <c r="P100" i="8"/>
  <c r="BI99" i="8"/>
  <c r="BH99" i="8"/>
  <c r="BG99" i="8"/>
  <c r="BE99" i="8"/>
  <c r="T99" i="8"/>
  <c r="R99" i="8"/>
  <c r="P99" i="8"/>
  <c r="BI97" i="8"/>
  <c r="BH97" i="8"/>
  <c r="BG97" i="8"/>
  <c r="BE97" i="8"/>
  <c r="T97" i="8"/>
  <c r="R97" i="8"/>
  <c r="P97" i="8"/>
  <c r="BI94" i="8"/>
  <c r="BH94" i="8"/>
  <c r="BG94" i="8"/>
  <c r="BE94" i="8"/>
  <c r="T94" i="8"/>
  <c r="R94" i="8"/>
  <c r="P94" i="8"/>
  <c r="BI92" i="8"/>
  <c r="BH92" i="8"/>
  <c r="BG92" i="8"/>
  <c r="BE92" i="8"/>
  <c r="T92" i="8"/>
  <c r="R92" i="8"/>
  <c r="P92" i="8"/>
  <c r="J86" i="8"/>
  <c r="J85" i="8"/>
  <c r="F85" i="8"/>
  <c r="F83" i="8"/>
  <c r="E81" i="8"/>
  <c r="J59" i="8"/>
  <c r="J58" i="8"/>
  <c r="F58" i="8"/>
  <c r="F56" i="8"/>
  <c r="E54" i="8"/>
  <c r="J20" i="8"/>
  <c r="E20" i="8"/>
  <c r="F59" i="8"/>
  <c r="J19" i="8"/>
  <c r="J14" i="8"/>
  <c r="J83" i="8"/>
  <c r="E7" i="8"/>
  <c r="E77" i="8" s="1"/>
  <c r="AY61" i="1"/>
  <c r="AX61" i="1"/>
  <c r="AU61" i="1"/>
  <c r="J39" i="6"/>
  <c r="J38" i="6"/>
  <c r="AY60" i="1"/>
  <c r="J37" i="6"/>
  <c r="AX60" i="1"/>
  <c r="BI180" i="6"/>
  <c r="BH180" i="6"/>
  <c r="BG180" i="6"/>
  <c r="BE180" i="6"/>
  <c r="T180" i="6"/>
  <c r="R180" i="6"/>
  <c r="P180" i="6"/>
  <c r="BI179" i="6"/>
  <c r="BH179" i="6"/>
  <c r="BG179" i="6"/>
  <c r="BE179" i="6"/>
  <c r="T179" i="6"/>
  <c r="R179" i="6"/>
  <c r="P179" i="6"/>
  <c r="BI177" i="6"/>
  <c r="BH177" i="6"/>
  <c r="BG177" i="6"/>
  <c r="BE177" i="6"/>
  <c r="T177" i="6"/>
  <c r="R177" i="6"/>
  <c r="P177" i="6"/>
  <c r="BI175" i="6"/>
  <c r="BH175" i="6"/>
  <c r="BG175" i="6"/>
  <c r="BE175" i="6"/>
  <c r="T175" i="6"/>
  <c r="R175" i="6"/>
  <c r="P175" i="6"/>
  <c r="BI174" i="6"/>
  <c r="BH174" i="6"/>
  <c r="BG174" i="6"/>
  <c r="BE174" i="6"/>
  <c r="T174" i="6"/>
  <c r="R174" i="6"/>
  <c r="P174" i="6"/>
  <c r="BI172" i="6"/>
  <c r="BH172" i="6"/>
  <c r="BG172" i="6"/>
  <c r="BE172" i="6"/>
  <c r="T172" i="6"/>
  <c r="R172" i="6"/>
  <c r="P172" i="6"/>
  <c r="BI169" i="6"/>
  <c r="BH169" i="6"/>
  <c r="BG169" i="6"/>
  <c r="BE169" i="6"/>
  <c r="T169" i="6"/>
  <c r="R169" i="6"/>
  <c r="P169" i="6"/>
  <c r="BI168" i="6"/>
  <c r="BH168" i="6"/>
  <c r="BG168" i="6"/>
  <c r="BE168" i="6"/>
  <c r="T168" i="6"/>
  <c r="R168" i="6"/>
  <c r="P168" i="6"/>
  <c r="BI166" i="6"/>
  <c r="BH166" i="6"/>
  <c r="BG166" i="6"/>
  <c r="BE166" i="6"/>
  <c r="T166" i="6"/>
  <c r="R166" i="6"/>
  <c r="P166" i="6"/>
  <c r="BI164" i="6"/>
  <c r="BH164" i="6"/>
  <c r="BG164" i="6"/>
  <c r="BE164" i="6"/>
  <c r="T164" i="6"/>
  <c r="R164" i="6"/>
  <c r="P164" i="6"/>
  <c r="BI162" i="6"/>
  <c r="BH162" i="6"/>
  <c r="BG162" i="6"/>
  <c r="BE162" i="6"/>
  <c r="T162" i="6"/>
  <c r="R162" i="6"/>
  <c r="P162" i="6"/>
  <c r="BI160" i="6"/>
  <c r="BH160" i="6"/>
  <c r="BG160" i="6"/>
  <c r="BE160" i="6"/>
  <c r="T160" i="6"/>
  <c r="R160" i="6"/>
  <c r="P160" i="6"/>
  <c r="BI158" i="6"/>
  <c r="BH158" i="6"/>
  <c r="BG158" i="6"/>
  <c r="BE158" i="6"/>
  <c r="T158" i="6"/>
  <c r="R158" i="6"/>
  <c r="P158" i="6"/>
  <c r="BI155" i="6"/>
  <c r="BH155" i="6"/>
  <c r="BG155" i="6"/>
  <c r="BE155" i="6"/>
  <c r="T155" i="6"/>
  <c r="R155" i="6"/>
  <c r="P155" i="6"/>
  <c r="BI154" i="6"/>
  <c r="BH154" i="6"/>
  <c r="BG154" i="6"/>
  <c r="BE154" i="6"/>
  <c r="T154" i="6"/>
  <c r="R154" i="6"/>
  <c r="P154" i="6"/>
  <c r="BI153" i="6"/>
  <c r="BH153" i="6"/>
  <c r="BG153" i="6"/>
  <c r="BE153" i="6"/>
  <c r="T153" i="6"/>
  <c r="R153" i="6"/>
  <c r="P153" i="6"/>
  <c r="BI152" i="6"/>
  <c r="BH152" i="6"/>
  <c r="BG152" i="6"/>
  <c r="BE152" i="6"/>
  <c r="T152" i="6"/>
  <c r="R152" i="6"/>
  <c r="P152" i="6"/>
  <c r="BI150" i="6"/>
  <c r="BH150" i="6"/>
  <c r="BG150" i="6"/>
  <c r="BE150" i="6"/>
  <c r="T150" i="6"/>
  <c r="R150" i="6"/>
  <c r="P150" i="6"/>
  <c r="BI148" i="6"/>
  <c r="BH148" i="6"/>
  <c r="BG148" i="6"/>
  <c r="BE148" i="6"/>
  <c r="T148" i="6"/>
  <c r="R148" i="6"/>
  <c r="P148" i="6"/>
  <c r="BI146" i="6"/>
  <c r="BH146" i="6"/>
  <c r="BG146" i="6"/>
  <c r="BE146" i="6"/>
  <c r="T146" i="6"/>
  <c r="R146" i="6"/>
  <c r="P146" i="6"/>
  <c r="BI144" i="6"/>
  <c r="BH144" i="6"/>
  <c r="BG144" i="6"/>
  <c r="BE144" i="6"/>
  <c r="T144" i="6"/>
  <c r="R144" i="6"/>
  <c r="P144" i="6"/>
  <c r="BI143" i="6"/>
  <c r="BH143" i="6"/>
  <c r="BG143" i="6"/>
  <c r="BE143" i="6"/>
  <c r="T143" i="6"/>
  <c r="R143" i="6"/>
  <c r="P143" i="6"/>
  <c r="BI142" i="6"/>
  <c r="BH142" i="6"/>
  <c r="BG142" i="6"/>
  <c r="BE142" i="6"/>
  <c r="T142" i="6"/>
  <c r="R142" i="6"/>
  <c r="P142" i="6"/>
  <c r="BI138" i="6"/>
  <c r="BH138" i="6"/>
  <c r="BG138" i="6"/>
  <c r="BE138" i="6"/>
  <c r="T138" i="6"/>
  <c r="R138" i="6"/>
  <c r="P138" i="6"/>
  <c r="BI136" i="6"/>
  <c r="BH136" i="6"/>
  <c r="BG136" i="6"/>
  <c r="BE136" i="6"/>
  <c r="T136" i="6"/>
  <c r="R136" i="6"/>
  <c r="P136" i="6"/>
  <c r="BI134" i="6"/>
  <c r="BH134" i="6"/>
  <c r="BG134" i="6"/>
  <c r="BE134" i="6"/>
  <c r="T134" i="6"/>
  <c r="R134" i="6"/>
  <c r="P134" i="6"/>
  <c r="BI131" i="6"/>
  <c r="BH131" i="6"/>
  <c r="BG131" i="6"/>
  <c r="BE131" i="6"/>
  <c r="T131" i="6"/>
  <c r="R131" i="6"/>
  <c r="P131" i="6"/>
  <c r="BI130" i="6"/>
  <c r="BH130" i="6"/>
  <c r="BG130" i="6"/>
  <c r="BE130" i="6"/>
  <c r="T130" i="6"/>
  <c r="R130" i="6"/>
  <c r="P130" i="6"/>
  <c r="BI129" i="6"/>
  <c r="BH129" i="6"/>
  <c r="BG129" i="6"/>
  <c r="BE129" i="6"/>
  <c r="T129" i="6"/>
  <c r="R129" i="6"/>
  <c r="P129" i="6"/>
  <c r="BI128" i="6"/>
  <c r="BH128" i="6"/>
  <c r="BG128" i="6"/>
  <c r="BE128" i="6"/>
  <c r="T128" i="6"/>
  <c r="R128" i="6"/>
  <c r="P128" i="6"/>
  <c r="BI127" i="6"/>
  <c r="BH127" i="6"/>
  <c r="BG127" i="6"/>
  <c r="BE127" i="6"/>
  <c r="T127" i="6"/>
  <c r="R127" i="6"/>
  <c r="P127" i="6"/>
  <c r="BI124" i="6"/>
  <c r="BH124" i="6"/>
  <c r="BG124" i="6"/>
  <c r="BE124" i="6"/>
  <c r="T124" i="6"/>
  <c r="T123" i="6"/>
  <c r="R124" i="6"/>
  <c r="R123" i="6"/>
  <c r="P124" i="6"/>
  <c r="P123" i="6"/>
  <c r="BI120" i="6"/>
  <c r="BH120" i="6"/>
  <c r="BG120" i="6"/>
  <c r="BE120" i="6"/>
  <c r="T120" i="6"/>
  <c r="T119" i="6"/>
  <c r="R120" i="6"/>
  <c r="R119" i="6"/>
  <c r="P120" i="6"/>
  <c r="P119" i="6"/>
  <c r="BI117" i="6"/>
  <c r="BH117" i="6"/>
  <c r="BG117" i="6"/>
  <c r="BE117" i="6"/>
  <c r="T117" i="6"/>
  <c r="R117" i="6"/>
  <c r="P117" i="6"/>
  <c r="BI115" i="6"/>
  <c r="BH115" i="6"/>
  <c r="BG115" i="6"/>
  <c r="BE115" i="6"/>
  <c r="T115" i="6"/>
  <c r="R115" i="6"/>
  <c r="P115" i="6"/>
  <c r="BI112" i="6"/>
  <c r="BH112" i="6"/>
  <c r="BG112" i="6"/>
  <c r="BE112" i="6"/>
  <c r="T112" i="6"/>
  <c r="R112" i="6"/>
  <c r="P112" i="6"/>
  <c r="BI110" i="6"/>
  <c r="BH110" i="6"/>
  <c r="BG110" i="6"/>
  <c r="BE110" i="6"/>
  <c r="T110" i="6"/>
  <c r="R110" i="6"/>
  <c r="P110" i="6"/>
  <c r="BI108" i="6"/>
  <c r="BH108" i="6"/>
  <c r="BG108" i="6"/>
  <c r="BE108" i="6"/>
  <c r="T108" i="6"/>
  <c r="R108" i="6"/>
  <c r="P108" i="6"/>
  <c r="BI106" i="6"/>
  <c r="BH106" i="6"/>
  <c r="BG106" i="6"/>
  <c r="BE106" i="6"/>
  <c r="T106" i="6"/>
  <c r="R106" i="6"/>
  <c r="P106" i="6"/>
  <c r="BI103" i="6"/>
  <c r="BH103" i="6"/>
  <c r="BG103" i="6"/>
  <c r="BE103" i="6"/>
  <c r="T103" i="6"/>
  <c r="T102" i="6"/>
  <c r="R103" i="6"/>
  <c r="R102" i="6" s="1"/>
  <c r="P103" i="6"/>
  <c r="P102" i="6"/>
  <c r="BI99" i="6"/>
  <c r="BH99" i="6"/>
  <c r="BG99" i="6"/>
  <c r="BE99" i="6"/>
  <c r="T99" i="6"/>
  <c r="T98" i="6"/>
  <c r="R99" i="6"/>
  <c r="R98" i="6"/>
  <c r="P99" i="6"/>
  <c r="P98" i="6" s="1"/>
  <c r="J93" i="6"/>
  <c r="J92" i="6"/>
  <c r="F92" i="6"/>
  <c r="F90" i="6"/>
  <c r="E88" i="6"/>
  <c r="J59" i="6"/>
  <c r="J58" i="6"/>
  <c r="F58" i="6"/>
  <c r="F56" i="6"/>
  <c r="E54" i="6"/>
  <c r="J20" i="6"/>
  <c r="E20" i="6"/>
  <c r="F59" i="6" s="1"/>
  <c r="J19" i="6"/>
  <c r="J14" i="6"/>
  <c r="J90" i="6" s="1"/>
  <c r="E7" i="6"/>
  <c r="E50" i="6"/>
  <c r="J39" i="5"/>
  <c r="J38" i="5"/>
  <c r="AY59" i="1" s="1"/>
  <c r="J37" i="5"/>
  <c r="AX59" i="1"/>
  <c r="BI171" i="5"/>
  <c r="BH171" i="5"/>
  <c r="BG171" i="5"/>
  <c r="BE171" i="5"/>
  <c r="T171" i="5"/>
  <c r="R171" i="5"/>
  <c r="P171" i="5"/>
  <c r="BI169" i="5"/>
  <c r="BH169" i="5"/>
  <c r="BG169" i="5"/>
  <c r="BE169" i="5"/>
  <c r="T169" i="5"/>
  <c r="R169" i="5"/>
  <c r="P169" i="5"/>
  <c r="BI166" i="5"/>
  <c r="BH166" i="5"/>
  <c r="BG166" i="5"/>
  <c r="BE166" i="5"/>
  <c r="T166" i="5"/>
  <c r="R166" i="5"/>
  <c r="P166" i="5"/>
  <c r="BI164" i="5"/>
  <c r="BH164" i="5"/>
  <c r="BG164" i="5"/>
  <c r="BE164" i="5"/>
  <c r="T164" i="5"/>
  <c r="R164" i="5"/>
  <c r="P164" i="5"/>
  <c r="BI162" i="5"/>
  <c r="BH162" i="5"/>
  <c r="BG162" i="5"/>
  <c r="BE162" i="5"/>
  <c r="T162" i="5"/>
  <c r="R162" i="5"/>
  <c r="P162" i="5"/>
  <c r="BI160" i="5"/>
  <c r="BH160" i="5"/>
  <c r="BG160" i="5"/>
  <c r="BE160" i="5"/>
  <c r="T160" i="5"/>
  <c r="R160" i="5"/>
  <c r="P160" i="5"/>
  <c r="BI158" i="5"/>
  <c r="BH158" i="5"/>
  <c r="BG158" i="5"/>
  <c r="BE158" i="5"/>
  <c r="T158" i="5"/>
  <c r="R158" i="5"/>
  <c r="P158" i="5"/>
  <c r="BI156" i="5"/>
  <c r="BH156" i="5"/>
  <c r="BG156" i="5"/>
  <c r="BE156" i="5"/>
  <c r="T156" i="5"/>
  <c r="R156" i="5"/>
  <c r="P156" i="5"/>
  <c r="BI154" i="5"/>
  <c r="BH154" i="5"/>
  <c r="BG154" i="5"/>
  <c r="BE154" i="5"/>
  <c r="T154" i="5"/>
  <c r="R154" i="5"/>
  <c r="P154" i="5"/>
  <c r="BI152" i="5"/>
  <c r="BH152" i="5"/>
  <c r="BG152" i="5"/>
  <c r="BE152" i="5"/>
  <c r="T152" i="5"/>
  <c r="R152" i="5"/>
  <c r="P152" i="5"/>
  <c r="BI150" i="5"/>
  <c r="BH150" i="5"/>
  <c r="BG150" i="5"/>
  <c r="BE150" i="5"/>
  <c r="T150" i="5"/>
  <c r="R150" i="5"/>
  <c r="P150" i="5"/>
  <c r="BI147" i="5"/>
  <c r="BH147" i="5"/>
  <c r="BG147" i="5"/>
  <c r="BE147" i="5"/>
  <c r="T147" i="5"/>
  <c r="R147" i="5"/>
  <c r="P147" i="5"/>
  <c r="BI144" i="5"/>
  <c r="BH144" i="5"/>
  <c r="BG144" i="5"/>
  <c r="BE144" i="5"/>
  <c r="T144" i="5"/>
  <c r="R144" i="5"/>
  <c r="P144" i="5"/>
  <c r="BI143" i="5"/>
  <c r="BH143" i="5"/>
  <c r="BG143" i="5"/>
  <c r="BE143" i="5"/>
  <c r="T143" i="5"/>
  <c r="R143" i="5"/>
  <c r="P143" i="5"/>
  <c r="BI141" i="5"/>
  <c r="BH141" i="5"/>
  <c r="BG141" i="5"/>
  <c r="BE141" i="5"/>
  <c r="T141" i="5"/>
  <c r="R141" i="5"/>
  <c r="P141" i="5"/>
  <c r="BI138" i="5"/>
  <c r="BH138" i="5"/>
  <c r="BG138" i="5"/>
  <c r="BE138" i="5"/>
  <c r="T138" i="5"/>
  <c r="R138" i="5"/>
  <c r="P138" i="5"/>
  <c r="BI135" i="5"/>
  <c r="BH135" i="5"/>
  <c r="BG135" i="5"/>
  <c r="BE135" i="5"/>
  <c r="T135" i="5"/>
  <c r="R135" i="5"/>
  <c r="P135" i="5"/>
  <c r="BI132" i="5"/>
  <c r="BH132" i="5"/>
  <c r="BG132" i="5"/>
  <c r="BE132" i="5"/>
  <c r="T132" i="5"/>
  <c r="R132" i="5"/>
  <c r="P132" i="5"/>
  <c r="BI131" i="5"/>
  <c r="BH131" i="5"/>
  <c r="BG131" i="5"/>
  <c r="BE131" i="5"/>
  <c r="T131" i="5"/>
  <c r="R131" i="5"/>
  <c r="P131" i="5"/>
  <c r="BI128" i="5"/>
  <c r="BH128" i="5"/>
  <c r="BG128" i="5"/>
  <c r="BE128" i="5"/>
  <c r="T128" i="5"/>
  <c r="R128" i="5"/>
  <c r="P128" i="5"/>
  <c r="BI126" i="5"/>
  <c r="BH126" i="5"/>
  <c r="BG126" i="5"/>
  <c r="BE126" i="5"/>
  <c r="T126" i="5"/>
  <c r="R126" i="5"/>
  <c r="P126" i="5"/>
  <c r="BI124" i="5"/>
  <c r="BH124" i="5"/>
  <c r="BG124" i="5"/>
  <c r="BE124" i="5"/>
  <c r="T124" i="5"/>
  <c r="R124" i="5"/>
  <c r="P124" i="5"/>
  <c r="BI122" i="5"/>
  <c r="BH122" i="5"/>
  <c r="BG122" i="5"/>
  <c r="BE122" i="5"/>
  <c r="T122" i="5"/>
  <c r="R122" i="5"/>
  <c r="P122" i="5"/>
  <c r="BI120" i="5"/>
  <c r="BH120" i="5"/>
  <c r="BG120" i="5"/>
  <c r="BE120" i="5"/>
  <c r="T120" i="5"/>
  <c r="R120" i="5"/>
  <c r="P120" i="5"/>
  <c r="BI118" i="5"/>
  <c r="BH118" i="5"/>
  <c r="BG118" i="5"/>
  <c r="BE118" i="5"/>
  <c r="T118" i="5"/>
  <c r="R118" i="5"/>
  <c r="P118" i="5"/>
  <c r="BI116" i="5"/>
  <c r="BH116" i="5"/>
  <c r="BG116" i="5"/>
  <c r="BE116" i="5"/>
  <c r="T116" i="5"/>
  <c r="R116" i="5"/>
  <c r="P116" i="5"/>
  <c r="BI114" i="5"/>
  <c r="BH114" i="5"/>
  <c r="BG114" i="5"/>
  <c r="BE114" i="5"/>
  <c r="T114" i="5"/>
  <c r="R114" i="5"/>
  <c r="P114" i="5"/>
  <c r="BI111" i="5"/>
  <c r="BH111" i="5"/>
  <c r="BG111" i="5"/>
  <c r="BE111" i="5"/>
  <c r="T111" i="5"/>
  <c r="R111" i="5"/>
  <c r="P111" i="5"/>
  <c r="BI109" i="5"/>
  <c r="BH109" i="5"/>
  <c r="BG109" i="5"/>
  <c r="BE109" i="5"/>
  <c r="T109" i="5"/>
  <c r="R109" i="5"/>
  <c r="P109" i="5"/>
  <c r="BI107" i="5"/>
  <c r="BH107" i="5"/>
  <c r="BG107" i="5"/>
  <c r="BE107" i="5"/>
  <c r="T107" i="5"/>
  <c r="R107" i="5"/>
  <c r="P107" i="5"/>
  <c r="BI103" i="5"/>
  <c r="BH103" i="5"/>
  <c r="BG103" i="5"/>
  <c r="BE103" i="5"/>
  <c r="T103" i="5"/>
  <c r="R103" i="5"/>
  <c r="P103" i="5"/>
  <c r="BI100" i="5"/>
  <c r="BH100" i="5"/>
  <c r="BG100" i="5"/>
  <c r="BE100" i="5"/>
  <c r="T100" i="5"/>
  <c r="R100" i="5"/>
  <c r="P100" i="5"/>
  <c r="BI98" i="5"/>
  <c r="BH98" i="5"/>
  <c r="BG98" i="5"/>
  <c r="BE98" i="5"/>
  <c r="T98" i="5"/>
  <c r="R98" i="5"/>
  <c r="P98" i="5"/>
  <c r="BI96" i="5"/>
  <c r="BH96" i="5"/>
  <c r="BG96" i="5"/>
  <c r="BE96" i="5"/>
  <c r="T96" i="5"/>
  <c r="R96" i="5"/>
  <c r="P96" i="5"/>
  <c r="BI94" i="5"/>
  <c r="BH94" i="5"/>
  <c r="BG94" i="5"/>
  <c r="BE94" i="5"/>
  <c r="T94" i="5"/>
  <c r="R94" i="5"/>
  <c r="P94" i="5"/>
  <c r="J88" i="5"/>
  <c r="J87" i="5"/>
  <c r="F87" i="5"/>
  <c r="F85" i="5"/>
  <c r="E83" i="5"/>
  <c r="J59" i="5"/>
  <c r="J58" i="5"/>
  <c r="F58" i="5"/>
  <c r="F56" i="5"/>
  <c r="E54" i="5"/>
  <c r="J20" i="5"/>
  <c r="E20" i="5"/>
  <c r="F88" i="5" s="1"/>
  <c r="J19" i="5"/>
  <c r="J14" i="5"/>
  <c r="J56" i="5"/>
  <c r="E7" i="5"/>
  <c r="E50" i="5" s="1"/>
  <c r="J39" i="4"/>
  <c r="J38" i="4"/>
  <c r="AY58" i="1"/>
  <c r="J37" i="4"/>
  <c r="AX58" i="1" s="1"/>
  <c r="BI277" i="4"/>
  <c r="BH277" i="4"/>
  <c r="BG277" i="4"/>
  <c r="BE277" i="4"/>
  <c r="T277" i="4"/>
  <c r="T276" i="4" s="1"/>
  <c r="R277" i="4"/>
  <c r="R276" i="4" s="1"/>
  <c r="P277" i="4"/>
  <c r="P276" i="4"/>
  <c r="BI274" i="4"/>
  <c r="BH274" i="4"/>
  <c r="BG274" i="4"/>
  <c r="BE274" i="4"/>
  <c r="T274" i="4"/>
  <c r="R274" i="4"/>
  <c r="P274" i="4"/>
  <c r="BI270" i="4"/>
  <c r="BH270" i="4"/>
  <c r="BG270" i="4"/>
  <c r="BE270" i="4"/>
  <c r="T270" i="4"/>
  <c r="R270" i="4"/>
  <c r="P270" i="4"/>
  <c r="BI267" i="4"/>
  <c r="BH267" i="4"/>
  <c r="BG267" i="4"/>
  <c r="BE267" i="4"/>
  <c r="T267" i="4"/>
  <c r="R267" i="4"/>
  <c r="P267" i="4"/>
  <c r="BI264" i="4"/>
  <c r="BH264" i="4"/>
  <c r="BG264" i="4"/>
  <c r="BE264" i="4"/>
  <c r="T264" i="4"/>
  <c r="R264" i="4"/>
  <c r="P264" i="4"/>
  <c r="BI262" i="4"/>
  <c r="BH262" i="4"/>
  <c r="BG262" i="4"/>
  <c r="BE262" i="4"/>
  <c r="T262" i="4"/>
  <c r="R262" i="4"/>
  <c r="P262" i="4"/>
  <c r="BI260" i="4"/>
  <c r="BH260" i="4"/>
  <c r="BG260" i="4"/>
  <c r="BE260" i="4"/>
  <c r="T260" i="4"/>
  <c r="R260" i="4"/>
  <c r="P260" i="4"/>
  <c r="BI258" i="4"/>
  <c r="BH258" i="4"/>
  <c r="BG258" i="4"/>
  <c r="BE258" i="4"/>
  <c r="T258" i="4"/>
  <c r="R258" i="4"/>
  <c r="P258" i="4"/>
  <c r="BI256" i="4"/>
  <c r="BH256" i="4"/>
  <c r="BG256" i="4"/>
  <c r="BE256" i="4"/>
  <c r="T256" i="4"/>
  <c r="R256" i="4"/>
  <c r="P256" i="4"/>
  <c r="BI254" i="4"/>
  <c r="BH254" i="4"/>
  <c r="BG254" i="4"/>
  <c r="BE254" i="4"/>
  <c r="T254" i="4"/>
  <c r="R254" i="4"/>
  <c r="P254" i="4"/>
  <c r="BI252" i="4"/>
  <c r="BH252" i="4"/>
  <c r="BG252" i="4"/>
  <c r="BE252" i="4"/>
  <c r="T252" i="4"/>
  <c r="R252" i="4"/>
  <c r="P252" i="4"/>
  <c r="BI250" i="4"/>
  <c r="BH250" i="4"/>
  <c r="BG250" i="4"/>
  <c r="BE250" i="4"/>
  <c r="T250" i="4"/>
  <c r="R250" i="4"/>
  <c r="P250" i="4"/>
  <c r="BI249" i="4"/>
  <c r="BH249" i="4"/>
  <c r="BG249" i="4"/>
  <c r="BE249" i="4"/>
  <c r="T249" i="4"/>
  <c r="R249" i="4"/>
  <c r="P249" i="4"/>
  <c r="BI246" i="4"/>
  <c r="BH246" i="4"/>
  <c r="BG246" i="4"/>
  <c r="BE246" i="4"/>
  <c r="T246" i="4"/>
  <c r="R246" i="4"/>
  <c r="P246" i="4"/>
  <c r="BI245" i="4"/>
  <c r="BH245" i="4"/>
  <c r="BG245" i="4"/>
  <c r="BE245" i="4"/>
  <c r="T245" i="4"/>
  <c r="R245" i="4"/>
  <c r="P245" i="4"/>
  <c r="BI242" i="4"/>
  <c r="BH242" i="4"/>
  <c r="BG242" i="4"/>
  <c r="BE242" i="4"/>
  <c r="T242" i="4"/>
  <c r="R242" i="4"/>
  <c r="P242" i="4"/>
  <c r="BI241" i="4"/>
  <c r="BH241" i="4"/>
  <c r="BG241" i="4"/>
  <c r="BE241" i="4"/>
  <c r="T241" i="4"/>
  <c r="R241" i="4"/>
  <c r="P241" i="4"/>
  <c r="BI238" i="4"/>
  <c r="BH238" i="4"/>
  <c r="BG238" i="4"/>
  <c r="BE238" i="4"/>
  <c r="T238" i="4"/>
  <c r="R238" i="4"/>
  <c r="P238" i="4"/>
  <c r="BI236" i="4"/>
  <c r="BH236" i="4"/>
  <c r="BG236" i="4"/>
  <c r="BE236" i="4"/>
  <c r="T236" i="4"/>
  <c r="R236" i="4"/>
  <c r="P236" i="4"/>
  <c r="BI234" i="4"/>
  <c r="BH234" i="4"/>
  <c r="BG234" i="4"/>
  <c r="BE234" i="4"/>
  <c r="T234" i="4"/>
  <c r="R234" i="4"/>
  <c r="P234" i="4"/>
  <c r="BI232" i="4"/>
  <c r="BH232" i="4"/>
  <c r="BG232" i="4"/>
  <c r="BE232" i="4"/>
  <c r="T232" i="4"/>
  <c r="R232" i="4"/>
  <c r="P232" i="4"/>
  <c r="BI231" i="4"/>
  <c r="BH231" i="4"/>
  <c r="BG231" i="4"/>
  <c r="BE231" i="4"/>
  <c r="T231" i="4"/>
  <c r="R231" i="4"/>
  <c r="P231" i="4"/>
  <c r="BI230" i="4"/>
  <c r="BH230" i="4"/>
  <c r="BG230" i="4"/>
  <c r="BE230" i="4"/>
  <c r="T230" i="4"/>
  <c r="R230" i="4"/>
  <c r="P230" i="4"/>
  <c r="BI227" i="4"/>
  <c r="BH227" i="4"/>
  <c r="BG227" i="4"/>
  <c r="BE227" i="4"/>
  <c r="T227" i="4"/>
  <c r="R227" i="4"/>
  <c r="P227" i="4"/>
  <c r="BI225" i="4"/>
  <c r="BH225" i="4"/>
  <c r="BG225" i="4"/>
  <c r="BE225" i="4"/>
  <c r="T225" i="4"/>
  <c r="R225" i="4"/>
  <c r="P225" i="4"/>
  <c r="BI219" i="4"/>
  <c r="BH219" i="4"/>
  <c r="BG219" i="4"/>
  <c r="BE219" i="4"/>
  <c r="T219" i="4"/>
  <c r="R219" i="4"/>
  <c r="P219" i="4"/>
  <c r="BI217" i="4"/>
  <c r="BH217" i="4"/>
  <c r="BG217" i="4"/>
  <c r="BE217" i="4"/>
  <c r="T217" i="4"/>
  <c r="R217" i="4"/>
  <c r="P217" i="4"/>
  <c r="BI212" i="4"/>
  <c r="BH212" i="4"/>
  <c r="BG212" i="4"/>
  <c r="BE212" i="4"/>
  <c r="T212" i="4"/>
  <c r="R212" i="4"/>
  <c r="P212" i="4"/>
  <c r="BI207" i="4"/>
  <c r="BH207" i="4"/>
  <c r="BG207" i="4"/>
  <c r="BE207" i="4"/>
  <c r="T207" i="4"/>
  <c r="R207" i="4"/>
  <c r="P207" i="4"/>
  <c r="BI203" i="4"/>
  <c r="BH203" i="4"/>
  <c r="BG203" i="4"/>
  <c r="BE203" i="4"/>
  <c r="T203" i="4"/>
  <c r="R203" i="4"/>
  <c r="P203" i="4"/>
  <c r="BI201" i="4"/>
  <c r="BH201" i="4"/>
  <c r="BG201" i="4"/>
  <c r="BE201" i="4"/>
  <c r="T201" i="4"/>
  <c r="R201" i="4"/>
  <c r="P201" i="4"/>
  <c r="BI198" i="4"/>
  <c r="BH198" i="4"/>
  <c r="BG198" i="4"/>
  <c r="BE198" i="4"/>
  <c r="T198" i="4"/>
  <c r="R198" i="4"/>
  <c r="P198" i="4"/>
  <c r="BI196" i="4"/>
  <c r="BH196" i="4"/>
  <c r="BG196" i="4"/>
  <c r="BE196" i="4"/>
  <c r="T196" i="4"/>
  <c r="R196" i="4"/>
  <c r="P196" i="4"/>
  <c r="BI194" i="4"/>
  <c r="BH194" i="4"/>
  <c r="BG194" i="4"/>
  <c r="BE194" i="4"/>
  <c r="T194" i="4"/>
  <c r="R194" i="4"/>
  <c r="P194" i="4"/>
  <c r="BI192" i="4"/>
  <c r="BH192" i="4"/>
  <c r="BG192" i="4"/>
  <c r="BE192" i="4"/>
  <c r="T192" i="4"/>
  <c r="R192" i="4"/>
  <c r="P192" i="4"/>
  <c r="BI189" i="4"/>
  <c r="BH189" i="4"/>
  <c r="BG189" i="4"/>
  <c r="BE189" i="4"/>
  <c r="T189" i="4"/>
  <c r="R189" i="4"/>
  <c r="P189" i="4"/>
  <c r="BI187" i="4"/>
  <c r="BH187" i="4"/>
  <c r="BG187" i="4"/>
  <c r="BE187" i="4"/>
  <c r="T187" i="4"/>
  <c r="R187" i="4"/>
  <c r="P187" i="4"/>
  <c r="BI185" i="4"/>
  <c r="BH185" i="4"/>
  <c r="BG185" i="4"/>
  <c r="BE185" i="4"/>
  <c r="T185" i="4"/>
  <c r="R185" i="4"/>
  <c r="P185" i="4"/>
  <c r="BI183" i="4"/>
  <c r="BH183" i="4"/>
  <c r="BG183" i="4"/>
  <c r="BE183" i="4"/>
  <c r="T183" i="4"/>
  <c r="R183" i="4"/>
  <c r="P183" i="4"/>
  <c r="BI177" i="4"/>
  <c r="BH177" i="4"/>
  <c r="BG177" i="4"/>
  <c r="BE177" i="4"/>
  <c r="T177" i="4"/>
  <c r="R177" i="4"/>
  <c r="P177" i="4"/>
  <c r="BI172" i="4"/>
  <c r="BH172" i="4"/>
  <c r="BG172" i="4"/>
  <c r="BE172" i="4"/>
  <c r="T172" i="4"/>
  <c r="R172" i="4"/>
  <c r="P172" i="4"/>
  <c r="BI170" i="4"/>
  <c r="BH170" i="4"/>
  <c r="BG170" i="4"/>
  <c r="BE170" i="4"/>
  <c r="T170" i="4"/>
  <c r="R170" i="4"/>
  <c r="P170" i="4"/>
  <c r="BI168" i="4"/>
  <c r="BH168" i="4"/>
  <c r="BG168" i="4"/>
  <c r="BE168" i="4"/>
  <c r="T168" i="4"/>
  <c r="R168" i="4"/>
  <c r="P168" i="4"/>
  <c r="BI166" i="4"/>
  <c r="BH166" i="4"/>
  <c r="BG166" i="4"/>
  <c r="BE166" i="4"/>
  <c r="T166" i="4"/>
  <c r="R166" i="4"/>
  <c r="P166" i="4"/>
  <c r="BI161" i="4"/>
  <c r="BH161" i="4"/>
  <c r="BG161" i="4"/>
  <c r="BE161" i="4"/>
  <c r="T161" i="4"/>
  <c r="R161" i="4"/>
  <c r="P161" i="4"/>
  <c r="BI158" i="4"/>
  <c r="BH158" i="4"/>
  <c r="BG158" i="4"/>
  <c r="BE158" i="4"/>
  <c r="T158" i="4"/>
  <c r="R158" i="4"/>
  <c r="P158" i="4"/>
  <c r="BI151" i="4"/>
  <c r="BH151" i="4"/>
  <c r="BG151" i="4"/>
  <c r="BE151" i="4"/>
  <c r="T151" i="4"/>
  <c r="R151" i="4"/>
  <c r="P151" i="4"/>
  <c r="BI148" i="4"/>
  <c r="BH148" i="4"/>
  <c r="BG148" i="4"/>
  <c r="BE148" i="4"/>
  <c r="T148" i="4"/>
  <c r="R148" i="4"/>
  <c r="P148" i="4"/>
  <c r="BI145" i="4"/>
  <c r="BH145" i="4"/>
  <c r="BG145" i="4"/>
  <c r="BE145" i="4"/>
  <c r="T145" i="4"/>
  <c r="R145" i="4"/>
  <c r="P145" i="4"/>
  <c r="BI142" i="4"/>
  <c r="BH142" i="4"/>
  <c r="BG142" i="4"/>
  <c r="BE142" i="4"/>
  <c r="T142" i="4"/>
  <c r="R142" i="4"/>
  <c r="P142" i="4"/>
  <c r="BI136" i="4"/>
  <c r="BH136" i="4"/>
  <c r="BG136" i="4"/>
  <c r="BE136" i="4"/>
  <c r="T136" i="4"/>
  <c r="T135" i="4"/>
  <c r="R136" i="4"/>
  <c r="R135" i="4"/>
  <c r="P136" i="4"/>
  <c r="P135" i="4" s="1"/>
  <c r="BI130" i="4"/>
  <c r="BH130" i="4"/>
  <c r="BG130" i="4"/>
  <c r="BE130" i="4"/>
  <c r="T130" i="4"/>
  <c r="R130" i="4"/>
  <c r="P130" i="4"/>
  <c r="BI128" i="4"/>
  <c r="BH128" i="4"/>
  <c r="BG128" i="4"/>
  <c r="BE128" i="4"/>
  <c r="T128" i="4"/>
  <c r="R128" i="4"/>
  <c r="P128" i="4"/>
  <c r="BI123" i="4"/>
  <c r="BH123" i="4"/>
  <c r="BG123" i="4"/>
  <c r="BE123" i="4"/>
  <c r="T123" i="4"/>
  <c r="R123" i="4"/>
  <c r="P123" i="4"/>
  <c r="BI120" i="4"/>
  <c r="BH120" i="4"/>
  <c r="BG120" i="4"/>
  <c r="BE120" i="4"/>
  <c r="T120" i="4"/>
  <c r="R120" i="4"/>
  <c r="P120" i="4"/>
  <c r="BI118" i="4"/>
  <c r="BH118" i="4"/>
  <c r="BG118" i="4"/>
  <c r="BE118" i="4"/>
  <c r="T118" i="4"/>
  <c r="R118" i="4"/>
  <c r="P118" i="4"/>
  <c r="BI115" i="4"/>
  <c r="BH115" i="4"/>
  <c r="BG115" i="4"/>
  <c r="BE115" i="4"/>
  <c r="T115" i="4"/>
  <c r="R115" i="4"/>
  <c r="P115" i="4"/>
  <c r="BI113" i="4"/>
  <c r="BH113" i="4"/>
  <c r="BG113" i="4"/>
  <c r="BE113" i="4"/>
  <c r="T113" i="4"/>
  <c r="R113" i="4"/>
  <c r="P113" i="4"/>
  <c r="BI110" i="4"/>
  <c r="BH110" i="4"/>
  <c r="BG110" i="4"/>
  <c r="BE110" i="4"/>
  <c r="T110" i="4"/>
  <c r="R110" i="4"/>
  <c r="P110" i="4"/>
  <c r="BI107" i="4"/>
  <c r="BH107" i="4"/>
  <c r="BG107" i="4"/>
  <c r="BE107" i="4"/>
  <c r="T107" i="4"/>
  <c r="R107" i="4"/>
  <c r="P107" i="4"/>
  <c r="BI105" i="4"/>
  <c r="BH105" i="4"/>
  <c r="BG105" i="4"/>
  <c r="BE105" i="4"/>
  <c r="T105" i="4"/>
  <c r="R105" i="4"/>
  <c r="P105" i="4"/>
  <c r="BI100" i="4"/>
  <c r="BH100" i="4"/>
  <c r="BG100" i="4"/>
  <c r="BE100" i="4"/>
  <c r="T100" i="4"/>
  <c r="R100" i="4"/>
  <c r="P100" i="4"/>
  <c r="J94" i="4"/>
  <c r="J93" i="4"/>
  <c r="F93" i="4"/>
  <c r="F91" i="4"/>
  <c r="E89" i="4"/>
  <c r="J59" i="4"/>
  <c r="J58" i="4"/>
  <c r="F58" i="4"/>
  <c r="F56" i="4"/>
  <c r="E54" i="4"/>
  <c r="J20" i="4"/>
  <c r="E20" i="4"/>
  <c r="F94" i="4"/>
  <c r="J19" i="4"/>
  <c r="J14" i="4"/>
  <c r="J56" i="4" s="1"/>
  <c r="E7" i="4"/>
  <c r="E85" i="4" s="1"/>
  <c r="J39" i="3"/>
  <c r="J38" i="3"/>
  <c r="AY57" i="1"/>
  <c r="J37" i="3"/>
  <c r="AX57" i="1"/>
  <c r="BI184" i="3"/>
  <c r="BH184" i="3"/>
  <c r="BG184" i="3"/>
  <c r="BE184" i="3"/>
  <c r="T184" i="3"/>
  <c r="R184" i="3"/>
  <c r="P184" i="3"/>
  <c r="BI182" i="3"/>
  <c r="BH182" i="3"/>
  <c r="BG182" i="3"/>
  <c r="BE182" i="3"/>
  <c r="T182" i="3"/>
  <c r="R182" i="3"/>
  <c r="P182" i="3"/>
  <c r="BI180" i="3"/>
  <c r="BH180" i="3"/>
  <c r="BG180" i="3"/>
  <c r="BE180" i="3"/>
  <c r="T180" i="3"/>
  <c r="R180" i="3"/>
  <c r="P180" i="3"/>
  <c r="BI178" i="3"/>
  <c r="BH178" i="3"/>
  <c r="BG178" i="3"/>
  <c r="BE178" i="3"/>
  <c r="T178" i="3"/>
  <c r="R178" i="3"/>
  <c r="P178" i="3"/>
  <c r="BI176" i="3"/>
  <c r="BH176" i="3"/>
  <c r="BG176" i="3"/>
  <c r="BE176" i="3"/>
  <c r="T176" i="3"/>
  <c r="R176" i="3"/>
  <c r="P176" i="3"/>
  <c r="BI173" i="3"/>
  <c r="BH173" i="3"/>
  <c r="BG173" i="3"/>
  <c r="BE173" i="3"/>
  <c r="T173" i="3"/>
  <c r="R173" i="3"/>
  <c r="P173" i="3"/>
  <c r="BI169" i="3"/>
  <c r="BH169" i="3"/>
  <c r="BG169" i="3"/>
  <c r="BE169" i="3"/>
  <c r="T169" i="3"/>
  <c r="R169" i="3"/>
  <c r="P169" i="3"/>
  <c r="BI166" i="3"/>
  <c r="BH166" i="3"/>
  <c r="BG166" i="3"/>
  <c r="BE166" i="3"/>
  <c r="T166" i="3"/>
  <c r="R166" i="3"/>
  <c r="P166" i="3"/>
  <c r="BI164" i="3"/>
  <c r="BH164" i="3"/>
  <c r="BG164" i="3"/>
  <c r="BE164" i="3"/>
  <c r="T164" i="3"/>
  <c r="R164" i="3"/>
  <c r="P164" i="3"/>
  <c r="BI162" i="3"/>
  <c r="BH162" i="3"/>
  <c r="BG162" i="3"/>
  <c r="BE162" i="3"/>
  <c r="T162" i="3"/>
  <c r="R162" i="3"/>
  <c r="P162" i="3"/>
  <c r="BI160" i="3"/>
  <c r="BH160" i="3"/>
  <c r="BG160" i="3"/>
  <c r="BE160" i="3"/>
  <c r="T160" i="3"/>
  <c r="R160" i="3"/>
  <c r="P160" i="3"/>
  <c r="BI159" i="3"/>
  <c r="BH159" i="3"/>
  <c r="BG159" i="3"/>
  <c r="BE159" i="3"/>
  <c r="T159" i="3"/>
  <c r="R159" i="3"/>
  <c r="P159" i="3"/>
  <c r="BI157" i="3"/>
  <c r="BH157" i="3"/>
  <c r="BG157" i="3"/>
  <c r="BE157" i="3"/>
  <c r="T157" i="3"/>
  <c r="R157" i="3"/>
  <c r="P157" i="3"/>
  <c r="BI155" i="3"/>
  <c r="BH155" i="3"/>
  <c r="BG155" i="3"/>
  <c r="BE155" i="3"/>
  <c r="T155" i="3"/>
  <c r="R155" i="3"/>
  <c r="P155" i="3"/>
  <c r="BI153" i="3"/>
  <c r="BH153" i="3"/>
  <c r="BG153" i="3"/>
  <c r="BE153" i="3"/>
  <c r="T153" i="3"/>
  <c r="R153" i="3"/>
  <c r="P153" i="3"/>
  <c r="BI150" i="3"/>
  <c r="BH150" i="3"/>
  <c r="BG150" i="3"/>
  <c r="BE150" i="3"/>
  <c r="T150" i="3"/>
  <c r="R150" i="3"/>
  <c r="P150" i="3"/>
  <c r="BI148" i="3"/>
  <c r="BH148" i="3"/>
  <c r="BG148" i="3"/>
  <c r="BE148" i="3"/>
  <c r="T148" i="3"/>
  <c r="R148" i="3"/>
  <c r="P148" i="3"/>
  <c r="BI146" i="3"/>
  <c r="BH146" i="3"/>
  <c r="BG146" i="3"/>
  <c r="BE146" i="3"/>
  <c r="T146" i="3"/>
  <c r="R146" i="3"/>
  <c r="P146" i="3"/>
  <c r="BI144" i="3"/>
  <c r="BH144" i="3"/>
  <c r="BG144" i="3"/>
  <c r="BE144" i="3"/>
  <c r="T144" i="3"/>
  <c r="R144" i="3"/>
  <c r="P144" i="3"/>
  <c r="BI142" i="3"/>
  <c r="BH142" i="3"/>
  <c r="BG142" i="3"/>
  <c r="BE142" i="3"/>
  <c r="T142" i="3"/>
  <c r="R142" i="3"/>
  <c r="P142" i="3"/>
  <c r="BI140" i="3"/>
  <c r="BH140" i="3"/>
  <c r="BG140" i="3"/>
  <c r="BE140" i="3"/>
  <c r="T140" i="3"/>
  <c r="R140" i="3"/>
  <c r="P140" i="3"/>
  <c r="BI138" i="3"/>
  <c r="BH138" i="3"/>
  <c r="BG138" i="3"/>
  <c r="BE138" i="3"/>
  <c r="T138" i="3"/>
  <c r="R138" i="3"/>
  <c r="P138" i="3"/>
  <c r="BI136" i="3"/>
  <c r="BH136" i="3"/>
  <c r="BG136" i="3"/>
  <c r="BE136" i="3"/>
  <c r="T136" i="3"/>
  <c r="R136" i="3"/>
  <c r="P136" i="3"/>
  <c r="BI135" i="3"/>
  <c r="BH135" i="3"/>
  <c r="BG135" i="3"/>
  <c r="BE135" i="3"/>
  <c r="T135" i="3"/>
  <c r="R135" i="3"/>
  <c r="P135" i="3"/>
  <c r="BI134" i="3"/>
  <c r="BH134" i="3"/>
  <c r="BG134" i="3"/>
  <c r="BE134" i="3"/>
  <c r="T134" i="3"/>
  <c r="R134" i="3"/>
  <c r="P134" i="3"/>
  <c r="BI133" i="3"/>
  <c r="BH133" i="3"/>
  <c r="BG133" i="3"/>
  <c r="BE133" i="3"/>
  <c r="T133" i="3"/>
  <c r="R133" i="3"/>
  <c r="P133" i="3"/>
  <c r="BI131" i="3"/>
  <c r="BH131" i="3"/>
  <c r="BG131" i="3"/>
  <c r="BE131" i="3"/>
  <c r="T131" i="3"/>
  <c r="R131" i="3"/>
  <c r="P131" i="3"/>
  <c r="BI130" i="3"/>
  <c r="BH130" i="3"/>
  <c r="BG130" i="3"/>
  <c r="BE130" i="3"/>
  <c r="T130" i="3"/>
  <c r="R130" i="3"/>
  <c r="P130" i="3"/>
  <c r="BI128" i="3"/>
  <c r="BH128" i="3"/>
  <c r="BG128" i="3"/>
  <c r="BE128" i="3"/>
  <c r="T128" i="3"/>
  <c r="R128" i="3"/>
  <c r="P128" i="3"/>
  <c r="BI127" i="3"/>
  <c r="BH127" i="3"/>
  <c r="BG127" i="3"/>
  <c r="BE127" i="3"/>
  <c r="T127" i="3"/>
  <c r="R127" i="3"/>
  <c r="P127" i="3"/>
  <c r="BI125" i="3"/>
  <c r="BH125" i="3"/>
  <c r="BG125" i="3"/>
  <c r="BE125" i="3"/>
  <c r="T125" i="3"/>
  <c r="R125" i="3"/>
  <c r="P125" i="3"/>
  <c r="BI123" i="3"/>
  <c r="BH123" i="3"/>
  <c r="BG123" i="3"/>
  <c r="BE123" i="3"/>
  <c r="T123" i="3"/>
  <c r="R123" i="3"/>
  <c r="P123" i="3"/>
  <c r="BI119" i="3"/>
  <c r="BH119" i="3"/>
  <c r="BG119" i="3"/>
  <c r="BE119" i="3"/>
  <c r="T119" i="3"/>
  <c r="T118" i="3"/>
  <c r="R119" i="3"/>
  <c r="R118" i="3"/>
  <c r="P119" i="3"/>
  <c r="P118" i="3"/>
  <c r="BI116" i="3"/>
  <c r="BH116" i="3"/>
  <c r="BG116" i="3"/>
  <c r="BE116" i="3"/>
  <c r="T116" i="3"/>
  <c r="R116" i="3"/>
  <c r="P116" i="3"/>
  <c r="BI113" i="3"/>
  <c r="BH113" i="3"/>
  <c r="BG113" i="3"/>
  <c r="BE113" i="3"/>
  <c r="T113" i="3"/>
  <c r="R113" i="3"/>
  <c r="P113" i="3"/>
  <c r="BI111" i="3"/>
  <c r="BH111" i="3"/>
  <c r="BG111" i="3"/>
  <c r="BE111" i="3"/>
  <c r="T111" i="3"/>
  <c r="R111" i="3"/>
  <c r="P111" i="3"/>
  <c r="BI109" i="3"/>
  <c r="BH109" i="3"/>
  <c r="BG109" i="3"/>
  <c r="BE109" i="3"/>
  <c r="T109" i="3"/>
  <c r="R109" i="3"/>
  <c r="P109" i="3"/>
  <c r="BI107" i="3"/>
  <c r="BH107" i="3"/>
  <c r="BG107" i="3"/>
  <c r="BE107" i="3"/>
  <c r="T107" i="3"/>
  <c r="R107" i="3"/>
  <c r="P107" i="3"/>
  <c r="BI104" i="3"/>
  <c r="BH104" i="3"/>
  <c r="BG104" i="3"/>
  <c r="BE104" i="3"/>
  <c r="T104" i="3"/>
  <c r="T103" i="3" s="1"/>
  <c r="R104" i="3"/>
  <c r="R103" i="3" s="1"/>
  <c r="P104" i="3"/>
  <c r="P103" i="3" s="1"/>
  <c r="BI102" i="3"/>
  <c r="BH102" i="3"/>
  <c r="BG102" i="3"/>
  <c r="BE102" i="3"/>
  <c r="T102" i="3"/>
  <c r="T101" i="3" s="1"/>
  <c r="R102" i="3"/>
  <c r="R101" i="3" s="1"/>
  <c r="P102" i="3"/>
  <c r="P101" i="3" s="1"/>
  <c r="BI98" i="3"/>
  <c r="BH98" i="3"/>
  <c r="BG98" i="3"/>
  <c r="BE98" i="3"/>
  <c r="T98" i="3"/>
  <c r="T97" i="3" s="1"/>
  <c r="R98" i="3"/>
  <c r="R97" i="3" s="1"/>
  <c r="P98" i="3"/>
  <c r="P97" i="3" s="1"/>
  <c r="J92" i="3"/>
  <c r="J91" i="3"/>
  <c r="F91" i="3"/>
  <c r="F89" i="3"/>
  <c r="E87" i="3"/>
  <c r="J59" i="3"/>
  <c r="J58" i="3"/>
  <c r="F58" i="3"/>
  <c r="F56" i="3"/>
  <c r="E54" i="3"/>
  <c r="J20" i="3"/>
  <c r="E20" i="3"/>
  <c r="F92" i="3" s="1"/>
  <c r="J19" i="3"/>
  <c r="J14" i="3"/>
  <c r="J89" i="3"/>
  <c r="E7" i="3"/>
  <c r="E50" i="3" s="1"/>
  <c r="J39" i="2"/>
  <c r="J38" i="2"/>
  <c r="AY56" i="1" s="1"/>
  <c r="J37" i="2"/>
  <c r="AX56" i="1"/>
  <c r="BI1864" i="2"/>
  <c r="BH1864" i="2"/>
  <c r="BG1864" i="2"/>
  <c r="BE1864" i="2"/>
  <c r="T1864" i="2"/>
  <c r="R1864" i="2"/>
  <c r="P1864" i="2"/>
  <c r="BI1762" i="2"/>
  <c r="BH1762" i="2"/>
  <c r="BG1762" i="2"/>
  <c r="BE1762" i="2"/>
  <c r="T1762" i="2"/>
  <c r="R1762" i="2"/>
  <c r="P1762" i="2"/>
  <c r="BI1655" i="2"/>
  <c r="BH1655" i="2"/>
  <c r="BG1655" i="2"/>
  <c r="BE1655" i="2"/>
  <c r="T1655" i="2"/>
  <c r="R1655" i="2"/>
  <c r="P1655" i="2"/>
  <c r="BI1652" i="2"/>
  <c r="BH1652" i="2"/>
  <c r="BG1652" i="2"/>
  <c r="BE1652" i="2"/>
  <c r="T1652" i="2"/>
  <c r="R1652" i="2"/>
  <c r="P1652" i="2"/>
  <c r="BI1646" i="2"/>
  <c r="BH1646" i="2"/>
  <c r="BG1646" i="2"/>
  <c r="BE1646" i="2"/>
  <c r="T1646" i="2"/>
  <c r="R1646" i="2"/>
  <c r="P1646" i="2"/>
  <c r="BI1633" i="2"/>
  <c r="BH1633" i="2"/>
  <c r="BG1633" i="2"/>
  <c r="BE1633" i="2"/>
  <c r="T1633" i="2"/>
  <c r="R1633" i="2"/>
  <c r="P1633" i="2"/>
  <c r="BI1626" i="2"/>
  <c r="BH1626" i="2"/>
  <c r="BG1626" i="2"/>
  <c r="BE1626" i="2"/>
  <c r="T1626" i="2"/>
  <c r="R1626" i="2"/>
  <c r="P1626" i="2"/>
  <c r="BI1623" i="2"/>
  <c r="BH1623" i="2"/>
  <c r="BG1623" i="2"/>
  <c r="BE1623" i="2"/>
  <c r="T1623" i="2"/>
  <c r="R1623" i="2"/>
  <c r="P1623" i="2"/>
  <c r="BI1615" i="2"/>
  <c r="BH1615" i="2"/>
  <c r="BG1615" i="2"/>
  <c r="BE1615" i="2"/>
  <c r="T1615" i="2"/>
  <c r="R1615" i="2"/>
  <c r="P1615" i="2"/>
  <c r="BI1607" i="2"/>
  <c r="BH1607" i="2"/>
  <c r="BG1607" i="2"/>
  <c r="BE1607" i="2"/>
  <c r="T1607" i="2"/>
  <c r="R1607" i="2"/>
  <c r="P1607" i="2"/>
  <c r="BI1600" i="2"/>
  <c r="BH1600" i="2"/>
  <c r="BG1600" i="2"/>
  <c r="BE1600" i="2"/>
  <c r="T1600" i="2"/>
  <c r="R1600" i="2"/>
  <c r="P1600" i="2"/>
  <c r="BI1598" i="2"/>
  <c r="BH1598" i="2"/>
  <c r="BG1598" i="2"/>
  <c r="BE1598" i="2"/>
  <c r="T1598" i="2"/>
  <c r="R1598" i="2"/>
  <c r="P1598" i="2"/>
  <c r="BI1597" i="2"/>
  <c r="BH1597" i="2"/>
  <c r="BG1597" i="2"/>
  <c r="BE1597" i="2"/>
  <c r="T1597" i="2"/>
  <c r="R1597" i="2"/>
  <c r="P1597" i="2"/>
  <c r="BI1587" i="2"/>
  <c r="BH1587" i="2"/>
  <c r="BG1587" i="2"/>
  <c r="BE1587" i="2"/>
  <c r="T1587" i="2"/>
  <c r="R1587" i="2"/>
  <c r="P1587" i="2"/>
  <c r="BI1572" i="2"/>
  <c r="BH1572" i="2"/>
  <c r="BG1572" i="2"/>
  <c r="BE1572" i="2"/>
  <c r="T1572" i="2"/>
  <c r="R1572" i="2"/>
  <c r="P1572" i="2"/>
  <c r="BI1548" i="2"/>
  <c r="BH1548" i="2"/>
  <c r="BG1548" i="2"/>
  <c r="BE1548" i="2"/>
  <c r="T1548" i="2"/>
  <c r="R1548" i="2"/>
  <c r="P1548" i="2"/>
  <c r="BI1545" i="2"/>
  <c r="BH1545" i="2"/>
  <c r="BG1545" i="2"/>
  <c r="BE1545" i="2"/>
  <c r="T1545" i="2"/>
  <c r="R1545" i="2"/>
  <c r="P1545" i="2"/>
  <c r="BI1543" i="2"/>
  <c r="BH1543" i="2"/>
  <c r="BG1543" i="2"/>
  <c r="BE1543" i="2"/>
  <c r="T1543" i="2"/>
  <c r="R1543" i="2"/>
  <c r="P1543" i="2"/>
  <c r="BI1536" i="2"/>
  <c r="BH1536" i="2"/>
  <c r="BG1536" i="2"/>
  <c r="BE1536" i="2"/>
  <c r="T1536" i="2"/>
  <c r="R1536" i="2"/>
  <c r="P1536" i="2"/>
  <c r="BI1524" i="2"/>
  <c r="BH1524" i="2"/>
  <c r="BG1524" i="2"/>
  <c r="BE1524" i="2"/>
  <c r="T1524" i="2"/>
  <c r="R1524" i="2"/>
  <c r="P1524" i="2"/>
  <c r="BI1520" i="2"/>
  <c r="BH1520" i="2"/>
  <c r="BG1520" i="2"/>
  <c r="BE1520" i="2"/>
  <c r="T1520" i="2"/>
  <c r="R1520" i="2"/>
  <c r="P1520" i="2"/>
  <c r="BI1507" i="2"/>
  <c r="BH1507" i="2"/>
  <c r="BG1507" i="2"/>
  <c r="BE1507" i="2"/>
  <c r="T1507" i="2"/>
  <c r="R1507" i="2"/>
  <c r="P1507" i="2"/>
  <c r="BI1504" i="2"/>
  <c r="BH1504" i="2"/>
  <c r="BG1504" i="2"/>
  <c r="BE1504" i="2"/>
  <c r="T1504" i="2"/>
  <c r="R1504" i="2"/>
  <c r="P1504" i="2"/>
  <c r="BI1502" i="2"/>
  <c r="BH1502" i="2"/>
  <c r="BG1502" i="2"/>
  <c r="BE1502" i="2"/>
  <c r="T1502" i="2"/>
  <c r="R1502" i="2"/>
  <c r="P1502" i="2"/>
  <c r="BI1424" i="2"/>
  <c r="BH1424" i="2"/>
  <c r="BG1424" i="2"/>
  <c r="BE1424" i="2"/>
  <c r="T1424" i="2"/>
  <c r="R1424" i="2"/>
  <c r="P1424" i="2"/>
  <c r="BI1412" i="2"/>
  <c r="BH1412" i="2"/>
  <c r="BG1412" i="2"/>
  <c r="BE1412" i="2"/>
  <c r="T1412" i="2"/>
  <c r="R1412" i="2"/>
  <c r="P1412" i="2"/>
  <c r="BI1341" i="2"/>
  <c r="BH1341" i="2"/>
  <c r="BG1341" i="2"/>
  <c r="BE1341" i="2"/>
  <c r="T1341" i="2"/>
  <c r="R1341" i="2"/>
  <c r="P1341" i="2"/>
  <c r="BI1338" i="2"/>
  <c r="BH1338" i="2"/>
  <c r="BG1338" i="2"/>
  <c r="BE1338" i="2"/>
  <c r="T1338" i="2"/>
  <c r="R1338" i="2"/>
  <c r="P1338" i="2"/>
  <c r="BI1329" i="2"/>
  <c r="BH1329" i="2"/>
  <c r="BG1329" i="2"/>
  <c r="BE1329" i="2"/>
  <c r="T1329" i="2"/>
  <c r="R1329" i="2"/>
  <c r="P1329" i="2"/>
  <c r="BI1328" i="2"/>
  <c r="BH1328" i="2"/>
  <c r="BG1328" i="2"/>
  <c r="BE1328" i="2"/>
  <c r="T1328" i="2"/>
  <c r="R1328" i="2"/>
  <c r="P1328" i="2"/>
  <c r="BI1326" i="2"/>
  <c r="BH1326" i="2"/>
  <c r="BG1326" i="2"/>
  <c r="BE1326" i="2"/>
  <c r="T1326" i="2"/>
  <c r="R1326" i="2"/>
  <c r="P1326" i="2"/>
  <c r="BI1323" i="2"/>
  <c r="BH1323" i="2"/>
  <c r="BG1323" i="2"/>
  <c r="BE1323" i="2"/>
  <c r="T1323" i="2"/>
  <c r="R1323" i="2"/>
  <c r="P1323" i="2"/>
  <c r="BI1313" i="2"/>
  <c r="BH1313" i="2"/>
  <c r="BG1313" i="2"/>
  <c r="BE1313" i="2"/>
  <c r="T1313" i="2"/>
  <c r="R1313" i="2"/>
  <c r="P1313" i="2"/>
  <c r="BI1312" i="2"/>
  <c r="BH1312" i="2"/>
  <c r="BG1312" i="2"/>
  <c r="BE1312" i="2"/>
  <c r="T1312" i="2"/>
  <c r="R1312" i="2"/>
  <c r="P1312" i="2"/>
  <c r="BI1305" i="2"/>
  <c r="BH1305" i="2"/>
  <c r="BG1305" i="2"/>
  <c r="BE1305" i="2"/>
  <c r="T1305" i="2"/>
  <c r="R1305" i="2"/>
  <c r="P1305" i="2"/>
  <c r="BI1303" i="2"/>
  <c r="BH1303" i="2"/>
  <c r="BG1303" i="2"/>
  <c r="BE1303" i="2"/>
  <c r="T1303" i="2"/>
  <c r="R1303" i="2"/>
  <c r="P1303" i="2"/>
  <c r="BI1301" i="2"/>
  <c r="BH1301" i="2"/>
  <c r="BG1301" i="2"/>
  <c r="BE1301" i="2"/>
  <c r="T1301" i="2"/>
  <c r="R1301" i="2"/>
  <c r="P1301" i="2"/>
  <c r="BI1285" i="2"/>
  <c r="BH1285" i="2"/>
  <c r="BG1285" i="2"/>
  <c r="BE1285" i="2"/>
  <c r="T1285" i="2"/>
  <c r="R1285" i="2"/>
  <c r="P1285" i="2"/>
  <c r="BI1246" i="2"/>
  <c r="BH1246" i="2"/>
  <c r="BG1246" i="2"/>
  <c r="BE1246" i="2"/>
  <c r="T1246" i="2"/>
  <c r="R1246" i="2"/>
  <c r="P1246" i="2"/>
  <c r="BI1243" i="2"/>
  <c r="BH1243" i="2"/>
  <c r="BG1243" i="2"/>
  <c r="BE1243" i="2"/>
  <c r="T1243" i="2"/>
  <c r="R1243" i="2"/>
  <c r="P1243" i="2"/>
  <c r="BI1241" i="2"/>
  <c r="BH1241" i="2"/>
  <c r="BG1241" i="2"/>
  <c r="BE1241" i="2"/>
  <c r="T1241" i="2"/>
  <c r="R1241" i="2"/>
  <c r="P1241" i="2"/>
  <c r="BI1238" i="2"/>
  <c r="BH1238" i="2"/>
  <c r="BG1238" i="2"/>
  <c r="BE1238" i="2"/>
  <c r="T1238" i="2"/>
  <c r="R1238" i="2"/>
  <c r="P1238" i="2"/>
  <c r="BI1235" i="2"/>
  <c r="BH1235" i="2"/>
  <c r="BG1235" i="2"/>
  <c r="BE1235" i="2"/>
  <c r="T1235" i="2"/>
  <c r="R1235" i="2"/>
  <c r="P1235" i="2"/>
  <c r="BI1229" i="2"/>
  <c r="BH1229" i="2"/>
  <c r="BG1229" i="2"/>
  <c r="BE1229" i="2"/>
  <c r="T1229" i="2"/>
  <c r="R1229" i="2"/>
  <c r="P1229" i="2"/>
  <c r="BI1222" i="2"/>
  <c r="BH1222" i="2"/>
  <c r="BG1222" i="2"/>
  <c r="BE1222" i="2"/>
  <c r="T1222" i="2"/>
  <c r="R1222" i="2"/>
  <c r="P1222" i="2"/>
  <c r="BI1219" i="2"/>
  <c r="BH1219" i="2"/>
  <c r="BG1219" i="2"/>
  <c r="BE1219" i="2"/>
  <c r="T1219" i="2"/>
  <c r="R1219" i="2"/>
  <c r="P1219" i="2"/>
  <c r="BI1218" i="2"/>
  <c r="BH1218" i="2"/>
  <c r="BG1218" i="2"/>
  <c r="BE1218" i="2"/>
  <c r="T1218" i="2"/>
  <c r="R1218" i="2"/>
  <c r="P1218" i="2"/>
  <c r="BI1216" i="2"/>
  <c r="BH1216" i="2"/>
  <c r="BG1216" i="2"/>
  <c r="BE1216" i="2"/>
  <c r="T1216" i="2"/>
  <c r="R1216" i="2"/>
  <c r="P1216" i="2"/>
  <c r="BI1215" i="2"/>
  <c r="BH1215" i="2"/>
  <c r="BG1215" i="2"/>
  <c r="BE1215" i="2"/>
  <c r="T1215" i="2"/>
  <c r="R1215" i="2"/>
  <c r="P1215" i="2"/>
  <c r="BI1213" i="2"/>
  <c r="BH1213" i="2"/>
  <c r="BG1213" i="2"/>
  <c r="BE1213" i="2"/>
  <c r="T1213" i="2"/>
  <c r="R1213" i="2"/>
  <c r="P1213" i="2"/>
  <c r="BI1211" i="2"/>
  <c r="BH1211" i="2"/>
  <c r="BG1211" i="2"/>
  <c r="BE1211" i="2"/>
  <c r="T1211" i="2"/>
  <c r="R1211" i="2"/>
  <c r="P1211" i="2"/>
  <c r="BI1209" i="2"/>
  <c r="BH1209" i="2"/>
  <c r="BG1209" i="2"/>
  <c r="BE1209" i="2"/>
  <c r="T1209" i="2"/>
  <c r="R1209" i="2"/>
  <c r="P1209" i="2"/>
  <c r="BI1208" i="2"/>
  <c r="BH1208" i="2"/>
  <c r="BG1208" i="2"/>
  <c r="BE1208" i="2"/>
  <c r="T1208" i="2"/>
  <c r="R1208" i="2"/>
  <c r="P1208" i="2"/>
  <c r="BI1206" i="2"/>
  <c r="BH1206" i="2"/>
  <c r="BG1206" i="2"/>
  <c r="BE1206" i="2"/>
  <c r="T1206" i="2"/>
  <c r="R1206" i="2"/>
  <c r="P1206" i="2"/>
  <c r="BI1204" i="2"/>
  <c r="BH1204" i="2"/>
  <c r="BG1204" i="2"/>
  <c r="BE1204" i="2"/>
  <c r="T1204" i="2"/>
  <c r="R1204" i="2"/>
  <c r="P1204" i="2"/>
  <c r="BI1202" i="2"/>
  <c r="BH1202" i="2"/>
  <c r="BG1202" i="2"/>
  <c r="BE1202" i="2"/>
  <c r="T1202" i="2"/>
  <c r="R1202" i="2"/>
  <c r="P1202" i="2"/>
  <c r="BI1200" i="2"/>
  <c r="BH1200" i="2"/>
  <c r="BG1200" i="2"/>
  <c r="BE1200" i="2"/>
  <c r="T1200" i="2"/>
  <c r="R1200" i="2"/>
  <c r="P1200" i="2"/>
  <c r="BI1199" i="2"/>
  <c r="BH1199" i="2"/>
  <c r="BG1199" i="2"/>
  <c r="BE1199" i="2"/>
  <c r="T1199" i="2"/>
  <c r="R1199" i="2"/>
  <c r="P1199" i="2"/>
  <c r="BI1197" i="2"/>
  <c r="BH1197" i="2"/>
  <c r="BG1197" i="2"/>
  <c r="BE1197" i="2"/>
  <c r="T1197" i="2"/>
  <c r="R1197" i="2"/>
  <c r="P1197" i="2"/>
  <c r="BI1196" i="2"/>
  <c r="BH1196" i="2"/>
  <c r="BG1196" i="2"/>
  <c r="BE1196" i="2"/>
  <c r="T1196" i="2"/>
  <c r="R1196" i="2"/>
  <c r="P1196" i="2"/>
  <c r="BI1194" i="2"/>
  <c r="BH1194" i="2"/>
  <c r="BG1194" i="2"/>
  <c r="BE1194" i="2"/>
  <c r="T1194" i="2"/>
  <c r="R1194" i="2"/>
  <c r="P1194" i="2"/>
  <c r="BI1193" i="2"/>
  <c r="BH1193" i="2"/>
  <c r="BG1193" i="2"/>
  <c r="BE1193" i="2"/>
  <c r="T1193" i="2"/>
  <c r="R1193" i="2"/>
  <c r="P1193" i="2"/>
  <c r="BI1192" i="2"/>
  <c r="BH1192" i="2"/>
  <c r="BG1192" i="2"/>
  <c r="BE1192" i="2"/>
  <c r="T1192" i="2"/>
  <c r="R1192" i="2"/>
  <c r="P1192" i="2"/>
  <c r="BI1190" i="2"/>
  <c r="BH1190" i="2"/>
  <c r="BG1190" i="2"/>
  <c r="BE1190" i="2"/>
  <c r="T1190" i="2"/>
  <c r="R1190" i="2"/>
  <c r="P1190" i="2"/>
  <c r="BI1188" i="2"/>
  <c r="BH1188" i="2"/>
  <c r="BG1188" i="2"/>
  <c r="BE1188" i="2"/>
  <c r="T1188" i="2"/>
  <c r="R1188" i="2"/>
  <c r="P1188" i="2"/>
  <c r="BI1187" i="2"/>
  <c r="BH1187" i="2"/>
  <c r="BG1187" i="2"/>
  <c r="BE1187" i="2"/>
  <c r="T1187" i="2"/>
  <c r="R1187" i="2"/>
  <c r="P1187" i="2"/>
  <c r="BI1185" i="2"/>
  <c r="BH1185" i="2"/>
  <c r="BG1185" i="2"/>
  <c r="BE1185" i="2"/>
  <c r="T1185" i="2"/>
  <c r="R1185" i="2"/>
  <c r="P1185" i="2"/>
  <c r="BI1184" i="2"/>
  <c r="BH1184" i="2"/>
  <c r="BG1184" i="2"/>
  <c r="BE1184" i="2"/>
  <c r="T1184" i="2"/>
  <c r="R1184" i="2"/>
  <c r="P1184" i="2"/>
  <c r="BI1183" i="2"/>
  <c r="BH1183" i="2"/>
  <c r="BG1183" i="2"/>
  <c r="BE1183" i="2"/>
  <c r="T1183" i="2"/>
  <c r="R1183" i="2"/>
  <c r="P1183" i="2"/>
  <c r="BI1181" i="2"/>
  <c r="BH1181" i="2"/>
  <c r="BG1181" i="2"/>
  <c r="BE1181" i="2"/>
  <c r="T1181" i="2"/>
  <c r="R1181" i="2"/>
  <c r="P1181" i="2"/>
  <c r="BI1179" i="2"/>
  <c r="BH1179" i="2"/>
  <c r="BG1179" i="2"/>
  <c r="BE1179" i="2"/>
  <c r="T1179" i="2"/>
  <c r="R1179" i="2"/>
  <c r="P1179" i="2"/>
  <c r="BI1177" i="2"/>
  <c r="BH1177" i="2"/>
  <c r="BG1177" i="2"/>
  <c r="BE1177" i="2"/>
  <c r="T1177" i="2"/>
  <c r="R1177" i="2"/>
  <c r="P1177" i="2"/>
  <c r="BI1175" i="2"/>
  <c r="BH1175" i="2"/>
  <c r="BG1175" i="2"/>
  <c r="BE1175" i="2"/>
  <c r="T1175" i="2"/>
  <c r="R1175" i="2"/>
  <c r="P1175" i="2"/>
  <c r="BI1173" i="2"/>
  <c r="BH1173" i="2"/>
  <c r="BG1173" i="2"/>
  <c r="BE1173" i="2"/>
  <c r="T1173" i="2"/>
  <c r="R1173" i="2"/>
  <c r="P1173" i="2"/>
  <c r="BI1171" i="2"/>
  <c r="BH1171" i="2"/>
  <c r="BG1171" i="2"/>
  <c r="BE1171" i="2"/>
  <c r="T1171" i="2"/>
  <c r="R1171" i="2"/>
  <c r="P1171" i="2"/>
  <c r="BI1170" i="2"/>
  <c r="BH1170" i="2"/>
  <c r="BG1170" i="2"/>
  <c r="BE1170" i="2"/>
  <c r="T1170" i="2"/>
  <c r="R1170" i="2"/>
  <c r="P1170" i="2"/>
  <c r="BI1163" i="2"/>
  <c r="BH1163" i="2"/>
  <c r="BG1163" i="2"/>
  <c r="BE1163" i="2"/>
  <c r="T1163" i="2"/>
  <c r="R1163" i="2"/>
  <c r="P1163" i="2"/>
  <c r="BI1162" i="2"/>
  <c r="BH1162" i="2"/>
  <c r="BG1162" i="2"/>
  <c r="BE1162" i="2"/>
  <c r="T1162" i="2"/>
  <c r="R1162" i="2"/>
  <c r="P1162" i="2"/>
  <c r="BI1160" i="2"/>
  <c r="BH1160" i="2"/>
  <c r="BG1160" i="2"/>
  <c r="BE1160" i="2"/>
  <c r="T1160" i="2"/>
  <c r="R1160" i="2"/>
  <c r="P1160" i="2"/>
  <c r="BI1158" i="2"/>
  <c r="BH1158" i="2"/>
  <c r="BG1158" i="2"/>
  <c r="BE1158" i="2"/>
  <c r="T1158" i="2"/>
  <c r="R1158" i="2"/>
  <c r="P1158" i="2"/>
  <c r="BI1157" i="2"/>
  <c r="BH1157" i="2"/>
  <c r="BG1157" i="2"/>
  <c r="BE1157" i="2"/>
  <c r="T1157" i="2"/>
  <c r="R1157" i="2"/>
  <c r="P1157" i="2"/>
  <c r="BI1156" i="2"/>
  <c r="BH1156" i="2"/>
  <c r="BG1156" i="2"/>
  <c r="BE1156" i="2"/>
  <c r="T1156" i="2"/>
  <c r="R1156" i="2"/>
  <c r="P1156" i="2"/>
  <c r="BI1155" i="2"/>
  <c r="BH1155" i="2"/>
  <c r="BG1155" i="2"/>
  <c r="BE1155" i="2"/>
  <c r="T1155" i="2"/>
  <c r="R1155" i="2"/>
  <c r="P1155" i="2"/>
  <c r="BI1153" i="2"/>
  <c r="BH1153" i="2"/>
  <c r="BG1153" i="2"/>
  <c r="BE1153" i="2"/>
  <c r="T1153" i="2"/>
  <c r="R1153" i="2"/>
  <c r="P1153" i="2"/>
  <c r="BI1149" i="2"/>
  <c r="BH1149" i="2"/>
  <c r="BG1149" i="2"/>
  <c r="BE1149" i="2"/>
  <c r="T1149" i="2"/>
  <c r="R1149" i="2"/>
  <c r="P1149" i="2"/>
  <c r="BI1144" i="2"/>
  <c r="BH1144" i="2"/>
  <c r="BG1144" i="2"/>
  <c r="BE1144" i="2"/>
  <c r="T1144" i="2"/>
  <c r="R1144" i="2"/>
  <c r="P1144" i="2"/>
  <c r="BI1137" i="2"/>
  <c r="BH1137" i="2"/>
  <c r="BG1137" i="2"/>
  <c r="BE1137" i="2"/>
  <c r="T1137" i="2"/>
  <c r="R1137" i="2"/>
  <c r="P1137" i="2"/>
  <c r="BI1130" i="2"/>
  <c r="BH1130" i="2"/>
  <c r="BG1130" i="2"/>
  <c r="BE1130" i="2"/>
  <c r="T1130" i="2"/>
  <c r="R1130" i="2"/>
  <c r="P1130" i="2"/>
  <c r="BI1126" i="2"/>
  <c r="BH1126" i="2"/>
  <c r="BG1126" i="2"/>
  <c r="BE1126" i="2"/>
  <c r="T1126" i="2"/>
  <c r="R1126" i="2"/>
  <c r="P1126" i="2"/>
  <c r="BI1123" i="2"/>
  <c r="BH1123" i="2"/>
  <c r="BG1123" i="2"/>
  <c r="BE1123" i="2"/>
  <c r="T1123" i="2"/>
  <c r="R1123" i="2"/>
  <c r="P1123" i="2"/>
  <c r="BI1120" i="2"/>
  <c r="BH1120" i="2"/>
  <c r="BG1120" i="2"/>
  <c r="BE1120" i="2"/>
  <c r="T1120" i="2"/>
  <c r="R1120" i="2"/>
  <c r="P1120" i="2"/>
  <c r="BI1113" i="2"/>
  <c r="BH1113" i="2"/>
  <c r="BG1113" i="2"/>
  <c r="BE1113" i="2"/>
  <c r="T1113" i="2"/>
  <c r="R1113" i="2"/>
  <c r="P1113" i="2"/>
  <c r="BI1110" i="2"/>
  <c r="BH1110" i="2"/>
  <c r="BG1110" i="2"/>
  <c r="BE1110" i="2"/>
  <c r="T1110" i="2"/>
  <c r="R1110" i="2"/>
  <c r="P1110" i="2"/>
  <c r="BI1106" i="2"/>
  <c r="BH1106" i="2"/>
  <c r="BG1106" i="2"/>
  <c r="BE1106" i="2"/>
  <c r="T1106" i="2"/>
  <c r="R1106" i="2"/>
  <c r="P1106" i="2"/>
  <c r="BI1099" i="2"/>
  <c r="BH1099" i="2"/>
  <c r="BG1099" i="2"/>
  <c r="BE1099" i="2"/>
  <c r="T1099" i="2"/>
  <c r="R1099" i="2"/>
  <c r="P1099" i="2"/>
  <c r="BI1092" i="2"/>
  <c r="BH1092" i="2"/>
  <c r="BG1092" i="2"/>
  <c r="BE1092" i="2"/>
  <c r="T1092" i="2"/>
  <c r="R1092" i="2"/>
  <c r="P1092" i="2"/>
  <c r="BI1089" i="2"/>
  <c r="BH1089" i="2"/>
  <c r="BG1089" i="2"/>
  <c r="BE1089" i="2"/>
  <c r="T1089" i="2"/>
  <c r="R1089" i="2"/>
  <c r="P1089" i="2"/>
  <c r="BI1076" i="2"/>
  <c r="BH1076" i="2"/>
  <c r="BG1076" i="2"/>
  <c r="BE1076" i="2"/>
  <c r="T1076" i="2"/>
  <c r="R1076" i="2"/>
  <c r="P1076" i="2"/>
  <c r="BI1075" i="2"/>
  <c r="BH1075" i="2"/>
  <c r="BG1075" i="2"/>
  <c r="BE1075" i="2"/>
  <c r="T1075" i="2"/>
  <c r="R1075" i="2"/>
  <c r="P1075" i="2"/>
  <c r="BI1062" i="2"/>
  <c r="BH1062" i="2"/>
  <c r="BG1062" i="2"/>
  <c r="BE1062" i="2"/>
  <c r="T1062" i="2"/>
  <c r="R1062" i="2"/>
  <c r="P1062" i="2"/>
  <c r="BI1061" i="2"/>
  <c r="BH1061" i="2"/>
  <c r="BG1061" i="2"/>
  <c r="BE1061" i="2"/>
  <c r="T1061" i="2"/>
  <c r="R1061" i="2"/>
  <c r="P1061" i="2"/>
  <c r="BI1052" i="2"/>
  <c r="BH1052" i="2"/>
  <c r="BG1052" i="2"/>
  <c r="BE1052" i="2"/>
  <c r="T1052" i="2"/>
  <c r="R1052" i="2"/>
  <c r="P1052" i="2"/>
  <c r="BI1050" i="2"/>
  <c r="BH1050" i="2"/>
  <c r="BG1050" i="2"/>
  <c r="BE1050" i="2"/>
  <c r="T1050" i="2"/>
  <c r="R1050" i="2"/>
  <c r="P1050" i="2"/>
  <c r="BI1037" i="2"/>
  <c r="BH1037" i="2"/>
  <c r="BG1037" i="2"/>
  <c r="BE1037" i="2"/>
  <c r="T1037" i="2"/>
  <c r="R1037" i="2"/>
  <c r="P1037" i="2"/>
  <c r="BI1036" i="2"/>
  <c r="BH1036" i="2"/>
  <c r="BG1036" i="2"/>
  <c r="BE1036" i="2"/>
  <c r="T1036" i="2"/>
  <c r="R1036" i="2"/>
  <c r="P1036" i="2"/>
  <c r="BI1023" i="2"/>
  <c r="BH1023" i="2"/>
  <c r="BG1023" i="2"/>
  <c r="BE1023" i="2"/>
  <c r="T1023" i="2"/>
  <c r="R1023" i="2"/>
  <c r="P1023" i="2"/>
  <c r="BI1020" i="2"/>
  <c r="BH1020" i="2"/>
  <c r="BG1020" i="2"/>
  <c r="BE1020" i="2"/>
  <c r="T1020" i="2"/>
  <c r="R1020" i="2"/>
  <c r="P1020" i="2"/>
  <c r="BI1018" i="2"/>
  <c r="BH1018" i="2"/>
  <c r="BG1018" i="2"/>
  <c r="BE1018" i="2"/>
  <c r="T1018" i="2"/>
  <c r="R1018" i="2"/>
  <c r="P1018" i="2"/>
  <c r="BI1014" i="2"/>
  <c r="BH1014" i="2"/>
  <c r="BG1014" i="2"/>
  <c r="BE1014" i="2"/>
  <c r="T1014" i="2"/>
  <c r="R1014" i="2"/>
  <c r="P1014" i="2"/>
  <c r="BI1010" i="2"/>
  <c r="BH1010" i="2"/>
  <c r="BG1010" i="2"/>
  <c r="BE1010" i="2"/>
  <c r="T1010" i="2"/>
  <c r="T1009" i="2"/>
  <c r="R1010" i="2"/>
  <c r="R1009" i="2" s="1"/>
  <c r="P1010" i="2"/>
  <c r="P1009" i="2" s="1"/>
  <c r="BI1007" i="2"/>
  <c r="BH1007" i="2"/>
  <c r="BG1007" i="2"/>
  <c r="BE1007" i="2"/>
  <c r="T1007" i="2"/>
  <c r="R1007" i="2"/>
  <c r="P1007" i="2"/>
  <c r="BI1005" i="2"/>
  <c r="BH1005" i="2"/>
  <c r="BG1005" i="2"/>
  <c r="BE1005" i="2"/>
  <c r="T1005" i="2"/>
  <c r="R1005" i="2"/>
  <c r="P1005" i="2"/>
  <c r="BI1003" i="2"/>
  <c r="BH1003" i="2"/>
  <c r="BG1003" i="2"/>
  <c r="BE1003" i="2"/>
  <c r="T1003" i="2"/>
  <c r="R1003" i="2"/>
  <c r="P1003" i="2"/>
  <c r="BI1001" i="2"/>
  <c r="BH1001" i="2"/>
  <c r="BG1001" i="2"/>
  <c r="BE1001" i="2"/>
  <c r="T1001" i="2"/>
  <c r="R1001" i="2"/>
  <c r="P1001" i="2"/>
  <c r="BI999" i="2"/>
  <c r="BH999" i="2"/>
  <c r="BG999" i="2"/>
  <c r="BE999" i="2"/>
  <c r="T999" i="2"/>
  <c r="R999" i="2"/>
  <c r="P999" i="2"/>
  <c r="BI997" i="2"/>
  <c r="BH997" i="2"/>
  <c r="BG997" i="2"/>
  <c r="BE997" i="2"/>
  <c r="T997" i="2"/>
  <c r="R997" i="2"/>
  <c r="P997" i="2"/>
  <c r="BI994" i="2"/>
  <c r="BH994" i="2"/>
  <c r="BG994" i="2"/>
  <c r="BE994" i="2"/>
  <c r="T994" i="2"/>
  <c r="R994" i="2"/>
  <c r="P994" i="2"/>
  <c r="BI992" i="2"/>
  <c r="BH992" i="2"/>
  <c r="BG992" i="2"/>
  <c r="BE992" i="2"/>
  <c r="T992" i="2"/>
  <c r="R992" i="2"/>
  <c r="P992" i="2"/>
  <c r="BI990" i="2"/>
  <c r="BH990" i="2"/>
  <c r="BG990" i="2"/>
  <c r="BE990" i="2"/>
  <c r="T990" i="2"/>
  <c r="R990" i="2"/>
  <c r="P990" i="2"/>
  <c r="BI988" i="2"/>
  <c r="BH988" i="2"/>
  <c r="BG988" i="2"/>
  <c r="BE988" i="2"/>
  <c r="T988" i="2"/>
  <c r="R988" i="2"/>
  <c r="P988" i="2"/>
  <c r="BI980" i="2"/>
  <c r="BH980" i="2"/>
  <c r="BG980" i="2"/>
  <c r="BE980" i="2"/>
  <c r="T980" i="2"/>
  <c r="R980" i="2"/>
  <c r="P980" i="2"/>
  <c r="BI973" i="2"/>
  <c r="BH973" i="2"/>
  <c r="BG973" i="2"/>
  <c r="BE973" i="2"/>
  <c r="T973" i="2"/>
  <c r="R973" i="2"/>
  <c r="P973" i="2"/>
  <c r="BI972" i="2"/>
  <c r="BH972" i="2"/>
  <c r="BG972" i="2"/>
  <c r="BE972" i="2"/>
  <c r="T972" i="2"/>
  <c r="R972" i="2"/>
  <c r="P972" i="2"/>
  <c r="BI971" i="2"/>
  <c r="BH971" i="2"/>
  <c r="BG971" i="2"/>
  <c r="BE971" i="2"/>
  <c r="T971" i="2"/>
  <c r="R971" i="2"/>
  <c r="P971" i="2"/>
  <c r="BI970" i="2"/>
  <c r="BH970" i="2"/>
  <c r="BG970" i="2"/>
  <c r="BE970" i="2"/>
  <c r="T970" i="2"/>
  <c r="R970" i="2"/>
  <c r="P970" i="2"/>
  <c r="BI967" i="2"/>
  <c r="BH967" i="2"/>
  <c r="BG967" i="2"/>
  <c r="BE967" i="2"/>
  <c r="T967" i="2"/>
  <c r="R967" i="2"/>
  <c r="P967" i="2"/>
  <c r="BI951" i="2"/>
  <c r="BH951" i="2"/>
  <c r="BG951" i="2"/>
  <c r="BE951" i="2"/>
  <c r="T951" i="2"/>
  <c r="R951" i="2"/>
  <c r="P951" i="2"/>
  <c r="BI881" i="2"/>
  <c r="BH881" i="2"/>
  <c r="BG881" i="2"/>
  <c r="BE881" i="2"/>
  <c r="T881" i="2"/>
  <c r="R881" i="2"/>
  <c r="P881" i="2"/>
  <c r="BI844" i="2"/>
  <c r="BH844" i="2"/>
  <c r="BG844" i="2"/>
  <c r="BE844" i="2"/>
  <c r="T844" i="2"/>
  <c r="R844" i="2"/>
  <c r="P844" i="2"/>
  <c r="BI840" i="2"/>
  <c r="BH840" i="2"/>
  <c r="BG840" i="2"/>
  <c r="BE840" i="2"/>
  <c r="T840" i="2"/>
  <c r="R840" i="2"/>
  <c r="P840" i="2"/>
  <c r="BI833" i="2"/>
  <c r="BH833" i="2"/>
  <c r="BG833" i="2"/>
  <c r="BE833" i="2"/>
  <c r="T833" i="2"/>
  <c r="R833" i="2"/>
  <c r="P833" i="2"/>
  <c r="BI818" i="2"/>
  <c r="BH818" i="2"/>
  <c r="BG818" i="2"/>
  <c r="BE818" i="2"/>
  <c r="T818" i="2"/>
  <c r="R818" i="2"/>
  <c r="P818" i="2"/>
  <c r="BI814" i="2"/>
  <c r="BH814" i="2"/>
  <c r="BG814" i="2"/>
  <c r="BE814" i="2"/>
  <c r="T814" i="2"/>
  <c r="R814" i="2"/>
  <c r="P814" i="2"/>
  <c r="BI810" i="2"/>
  <c r="BH810" i="2"/>
  <c r="BG810" i="2"/>
  <c r="BE810" i="2"/>
  <c r="T810" i="2"/>
  <c r="R810" i="2"/>
  <c r="P810" i="2"/>
  <c r="BI799" i="2"/>
  <c r="BH799" i="2"/>
  <c r="BG799" i="2"/>
  <c r="BE799" i="2"/>
  <c r="T799" i="2"/>
  <c r="R799" i="2"/>
  <c r="P799" i="2"/>
  <c r="BI795" i="2"/>
  <c r="BH795" i="2"/>
  <c r="BG795" i="2"/>
  <c r="BE795" i="2"/>
  <c r="T795" i="2"/>
  <c r="R795" i="2"/>
  <c r="P795" i="2"/>
  <c r="BI786" i="2"/>
  <c r="BH786" i="2"/>
  <c r="BG786" i="2"/>
  <c r="BE786" i="2"/>
  <c r="T786" i="2"/>
  <c r="R786" i="2"/>
  <c r="P786" i="2"/>
  <c r="BI758" i="2"/>
  <c r="BH758" i="2"/>
  <c r="BG758" i="2"/>
  <c r="BE758" i="2"/>
  <c r="T758" i="2"/>
  <c r="R758" i="2"/>
  <c r="P758" i="2"/>
  <c r="BI720" i="2"/>
  <c r="BH720" i="2"/>
  <c r="BG720" i="2"/>
  <c r="BE720" i="2"/>
  <c r="T720" i="2"/>
  <c r="R720" i="2"/>
  <c r="P720" i="2"/>
  <c r="BI694" i="2"/>
  <c r="BH694" i="2"/>
  <c r="BG694" i="2"/>
  <c r="BE694" i="2"/>
  <c r="T694" i="2"/>
  <c r="R694" i="2"/>
  <c r="P694" i="2"/>
  <c r="BI692" i="2"/>
  <c r="BH692" i="2"/>
  <c r="BG692" i="2"/>
  <c r="BE692" i="2"/>
  <c r="T692" i="2"/>
  <c r="R692" i="2"/>
  <c r="P692" i="2"/>
  <c r="BI688" i="2"/>
  <c r="BH688" i="2"/>
  <c r="BG688" i="2"/>
  <c r="BE688" i="2"/>
  <c r="T688" i="2"/>
  <c r="R688" i="2"/>
  <c r="P688" i="2"/>
  <c r="BI684" i="2"/>
  <c r="BH684" i="2"/>
  <c r="BG684" i="2"/>
  <c r="BE684" i="2"/>
  <c r="T684" i="2"/>
  <c r="R684" i="2"/>
  <c r="P684" i="2"/>
  <c r="BI664" i="2"/>
  <c r="BH664" i="2"/>
  <c r="BG664" i="2"/>
  <c r="BE664" i="2"/>
  <c r="T664" i="2"/>
  <c r="R664" i="2"/>
  <c r="P664" i="2"/>
  <c r="BI658" i="2"/>
  <c r="BH658" i="2"/>
  <c r="BG658" i="2"/>
  <c r="BE658" i="2"/>
  <c r="T658" i="2"/>
  <c r="R658" i="2"/>
  <c r="P658" i="2"/>
  <c r="BI643" i="2"/>
  <c r="BH643" i="2"/>
  <c r="BG643" i="2"/>
  <c r="BE643" i="2"/>
  <c r="T643" i="2"/>
  <c r="R643" i="2"/>
  <c r="P643" i="2"/>
  <c r="BI641" i="2"/>
  <c r="BH641" i="2"/>
  <c r="BG641" i="2"/>
  <c r="BE641" i="2"/>
  <c r="T641" i="2"/>
  <c r="R641" i="2"/>
  <c r="P641" i="2"/>
  <c r="BI628" i="2"/>
  <c r="BH628" i="2"/>
  <c r="BG628" i="2"/>
  <c r="BE628" i="2"/>
  <c r="T628" i="2"/>
  <c r="R628" i="2"/>
  <c r="P628" i="2"/>
  <c r="BI627" i="2"/>
  <c r="BH627" i="2"/>
  <c r="BG627" i="2"/>
  <c r="BE627" i="2"/>
  <c r="T627" i="2"/>
  <c r="R627" i="2"/>
  <c r="P627" i="2"/>
  <c r="BI625" i="2"/>
  <c r="BH625" i="2"/>
  <c r="BG625" i="2"/>
  <c r="BE625" i="2"/>
  <c r="T625" i="2"/>
  <c r="R625" i="2"/>
  <c r="P625" i="2"/>
  <c r="BI624" i="2"/>
  <c r="BH624" i="2"/>
  <c r="BG624" i="2"/>
  <c r="BE624" i="2"/>
  <c r="T624" i="2"/>
  <c r="R624" i="2"/>
  <c r="P624" i="2"/>
  <c r="BI622" i="2"/>
  <c r="BH622" i="2"/>
  <c r="BG622" i="2"/>
  <c r="BE622" i="2"/>
  <c r="T622" i="2"/>
  <c r="R622" i="2"/>
  <c r="P622" i="2"/>
  <c r="BI621" i="2"/>
  <c r="BH621" i="2"/>
  <c r="BG621" i="2"/>
  <c r="BE621" i="2"/>
  <c r="T621" i="2"/>
  <c r="R621" i="2"/>
  <c r="P621" i="2"/>
  <c r="BI619" i="2"/>
  <c r="BH619" i="2"/>
  <c r="BG619" i="2"/>
  <c r="BE619" i="2"/>
  <c r="T619" i="2"/>
  <c r="R619" i="2"/>
  <c r="P619" i="2"/>
  <c r="BI616" i="2"/>
  <c r="BH616" i="2"/>
  <c r="BG616" i="2"/>
  <c r="BE616" i="2"/>
  <c r="T616" i="2"/>
  <c r="R616" i="2"/>
  <c r="P616" i="2"/>
  <c r="BI603" i="2"/>
  <c r="BH603" i="2"/>
  <c r="BG603" i="2"/>
  <c r="BE603" i="2"/>
  <c r="T603" i="2"/>
  <c r="R603" i="2"/>
  <c r="P603" i="2"/>
  <c r="BI495" i="2"/>
  <c r="BH495" i="2"/>
  <c r="BG495" i="2"/>
  <c r="BE495" i="2"/>
  <c r="T495" i="2"/>
  <c r="R495" i="2"/>
  <c r="P495" i="2"/>
  <c r="BI490" i="2"/>
  <c r="BH490" i="2"/>
  <c r="BG490" i="2"/>
  <c r="BE490" i="2"/>
  <c r="T490" i="2"/>
  <c r="R490" i="2"/>
  <c r="P490" i="2"/>
  <c r="BI488" i="2"/>
  <c r="BH488" i="2"/>
  <c r="BG488" i="2"/>
  <c r="BE488" i="2"/>
  <c r="T488" i="2"/>
  <c r="R488" i="2"/>
  <c r="P488" i="2"/>
  <c r="BI486" i="2"/>
  <c r="BH486" i="2"/>
  <c r="BG486" i="2"/>
  <c r="BE486" i="2"/>
  <c r="T486" i="2"/>
  <c r="R486" i="2"/>
  <c r="P486" i="2"/>
  <c r="BI484" i="2"/>
  <c r="BH484" i="2"/>
  <c r="BG484" i="2"/>
  <c r="BE484" i="2"/>
  <c r="T484" i="2"/>
  <c r="R484" i="2"/>
  <c r="P484" i="2"/>
  <c r="BI482" i="2"/>
  <c r="BH482" i="2"/>
  <c r="BG482" i="2"/>
  <c r="BE482" i="2"/>
  <c r="T482" i="2"/>
  <c r="R482" i="2"/>
  <c r="P482" i="2"/>
  <c r="BI418" i="2"/>
  <c r="BH418" i="2"/>
  <c r="BG418" i="2"/>
  <c r="BE418" i="2"/>
  <c r="T418" i="2"/>
  <c r="R418" i="2"/>
  <c r="P418" i="2"/>
  <c r="BI401" i="2"/>
  <c r="BH401" i="2"/>
  <c r="BG401" i="2"/>
  <c r="BE401" i="2"/>
  <c r="T401" i="2"/>
  <c r="R401" i="2"/>
  <c r="P401" i="2"/>
  <c r="BI399" i="2"/>
  <c r="BH399" i="2"/>
  <c r="BG399" i="2"/>
  <c r="BE399" i="2"/>
  <c r="T399" i="2"/>
  <c r="R399" i="2"/>
  <c r="P399" i="2"/>
  <c r="BI397" i="2"/>
  <c r="BH397" i="2"/>
  <c r="BG397" i="2"/>
  <c r="BE397" i="2"/>
  <c r="T397" i="2"/>
  <c r="R397" i="2"/>
  <c r="P397" i="2"/>
  <c r="BI389" i="2"/>
  <c r="BH389" i="2"/>
  <c r="BG389" i="2"/>
  <c r="BE389" i="2"/>
  <c r="T389" i="2"/>
  <c r="R389" i="2"/>
  <c r="P389" i="2"/>
  <c r="BI387" i="2"/>
  <c r="BH387" i="2"/>
  <c r="BG387" i="2"/>
  <c r="BE387" i="2"/>
  <c r="T387" i="2"/>
  <c r="R387" i="2"/>
  <c r="P387" i="2"/>
  <c r="BI344" i="2"/>
  <c r="BH344" i="2"/>
  <c r="BG344" i="2"/>
  <c r="BE344" i="2"/>
  <c r="T344" i="2"/>
  <c r="R344" i="2"/>
  <c r="P344" i="2"/>
  <c r="BI340" i="2"/>
  <c r="BH340" i="2"/>
  <c r="BG340" i="2"/>
  <c r="BE340" i="2"/>
  <c r="T340" i="2"/>
  <c r="R340" i="2"/>
  <c r="P340" i="2"/>
  <c r="BI338" i="2"/>
  <c r="BH338" i="2"/>
  <c r="BG338" i="2"/>
  <c r="BE338" i="2"/>
  <c r="T338" i="2"/>
  <c r="R338" i="2"/>
  <c r="P338" i="2"/>
  <c r="BI328" i="2"/>
  <c r="BH328" i="2"/>
  <c r="BG328" i="2"/>
  <c r="BE328" i="2"/>
  <c r="T328" i="2"/>
  <c r="R328" i="2"/>
  <c r="P328" i="2"/>
  <c r="BI320" i="2"/>
  <c r="BH320" i="2"/>
  <c r="BG320" i="2"/>
  <c r="BE320" i="2"/>
  <c r="T320" i="2"/>
  <c r="R320" i="2"/>
  <c r="P320" i="2"/>
  <c r="BI308" i="2"/>
  <c r="BH308" i="2"/>
  <c r="BG308" i="2"/>
  <c r="BE308" i="2"/>
  <c r="T308" i="2"/>
  <c r="R308" i="2"/>
  <c r="P308" i="2"/>
  <c r="BI306" i="2"/>
  <c r="BH306" i="2"/>
  <c r="BG306" i="2"/>
  <c r="BE306" i="2"/>
  <c r="T306" i="2"/>
  <c r="R306" i="2"/>
  <c r="P306" i="2"/>
  <c r="BI304" i="2"/>
  <c r="BH304" i="2"/>
  <c r="BG304" i="2"/>
  <c r="BE304" i="2"/>
  <c r="T304" i="2"/>
  <c r="R304" i="2"/>
  <c r="P304" i="2"/>
  <c r="BI290" i="2"/>
  <c r="BH290" i="2"/>
  <c r="BG290" i="2"/>
  <c r="BE290" i="2"/>
  <c r="T290" i="2"/>
  <c r="R290" i="2"/>
  <c r="P290" i="2"/>
  <c r="BI288" i="2"/>
  <c r="BH288" i="2"/>
  <c r="BG288" i="2"/>
  <c r="BE288" i="2"/>
  <c r="T288" i="2"/>
  <c r="R288" i="2"/>
  <c r="P288" i="2"/>
  <c r="BI286" i="2"/>
  <c r="BH286" i="2"/>
  <c r="BG286" i="2"/>
  <c r="BE286" i="2"/>
  <c r="T286" i="2"/>
  <c r="R286" i="2"/>
  <c r="P286" i="2"/>
  <c r="BI227" i="2"/>
  <c r="BH227" i="2"/>
  <c r="BG227" i="2"/>
  <c r="BE227" i="2"/>
  <c r="T227" i="2"/>
  <c r="R227" i="2"/>
  <c r="P227" i="2"/>
  <c r="BI225" i="2"/>
  <c r="BH225" i="2"/>
  <c r="BG225" i="2"/>
  <c r="BE225" i="2"/>
  <c r="T225" i="2"/>
  <c r="R225" i="2"/>
  <c r="P225" i="2"/>
  <c r="BI215" i="2"/>
  <c r="BH215" i="2"/>
  <c r="BG215" i="2"/>
  <c r="BE215" i="2"/>
  <c r="T215" i="2"/>
  <c r="R215" i="2"/>
  <c r="P215" i="2"/>
  <c r="BI206" i="2"/>
  <c r="BH206" i="2"/>
  <c r="BG206" i="2"/>
  <c r="BE206" i="2"/>
  <c r="T206" i="2"/>
  <c r="R206" i="2"/>
  <c r="P206" i="2"/>
  <c r="BI198" i="2"/>
  <c r="BH198" i="2"/>
  <c r="BG198" i="2"/>
  <c r="BE198" i="2"/>
  <c r="T198" i="2"/>
  <c r="R198" i="2"/>
  <c r="P198" i="2"/>
  <c r="BI185" i="2"/>
  <c r="BH185" i="2"/>
  <c r="BG185" i="2"/>
  <c r="BE185" i="2"/>
  <c r="T185" i="2"/>
  <c r="R185" i="2"/>
  <c r="P185" i="2"/>
  <c r="BI183" i="2"/>
  <c r="BH183" i="2"/>
  <c r="BG183" i="2"/>
  <c r="BE183" i="2"/>
  <c r="T183" i="2"/>
  <c r="R183" i="2"/>
  <c r="P183" i="2"/>
  <c r="BI181" i="2"/>
  <c r="BH181" i="2"/>
  <c r="BG181" i="2"/>
  <c r="BE181" i="2"/>
  <c r="T181" i="2"/>
  <c r="R181" i="2"/>
  <c r="P181" i="2"/>
  <c r="BI174" i="2"/>
  <c r="BH174" i="2"/>
  <c r="BG174" i="2"/>
  <c r="BE174" i="2"/>
  <c r="T174" i="2"/>
  <c r="R174" i="2"/>
  <c r="P174" i="2"/>
  <c r="BI159" i="2"/>
  <c r="BH159" i="2"/>
  <c r="BG159" i="2"/>
  <c r="BE159" i="2"/>
  <c r="T159" i="2"/>
  <c r="R159" i="2"/>
  <c r="P159" i="2"/>
  <c r="BI155" i="2"/>
  <c r="BH155" i="2"/>
  <c r="BG155" i="2"/>
  <c r="BE155" i="2"/>
  <c r="T155" i="2"/>
  <c r="R155" i="2"/>
  <c r="P155" i="2"/>
  <c r="BI147" i="2"/>
  <c r="BH147" i="2"/>
  <c r="BG147" i="2"/>
  <c r="BE147" i="2"/>
  <c r="T147" i="2"/>
  <c r="R147" i="2"/>
  <c r="P147" i="2"/>
  <c r="BI128" i="2"/>
  <c r="BH128" i="2"/>
  <c r="BG128" i="2"/>
  <c r="BE128" i="2"/>
  <c r="T128" i="2"/>
  <c r="R128" i="2"/>
  <c r="P128" i="2"/>
  <c r="BI123" i="2"/>
  <c r="BH123" i="2"/>
  <c r="BG123" i="2"/>
  <c r="BE123" i="2"/>
  <c r="T123" i="2"/>
  <c r="T122" i="2"/>
  <c r="R123" i="2"/>
  <c r="R122" i="2"/>
  <c r="P123" i="2"/>
  <c r="P122" i="2"/>
  <c r="BI119" i="2"/>
  <c r="BH119" i="2"/>
  <c r="BG119" i="2"/>
  <c r="BE119" i="2"/>
  <c r="T119" i="2"/>
  <c r="R119" i="2"/>
  <c r="P119" i="2"/>
  <c r="BI117" i="2"/>
  <c r="BH117" i="2"/>
  <c r="BG117" i="2"/>
  <c r="BE117" i="2"/>
  <c r="T117" i="2"/>
  <c r="R117" i="2"/>
  <c r="P117" i="2"/>
  <c r="BI114" i="2"/>
  <c r="BH114" i="2"/>
  <c r="BG114" i="2"/>
  <c r="BE114" i="2"/>
  <c r="T114" i="2"/>
  <c r="R114" i="2"/>
  <c r="P114" i="2"/>
  <c r="BI112" i="2"/>
  <c r="BH112" i="2"/>
  <c r="BG112" i="2"/>
  <c r="BE112" i="2"/>
  <c r="T112" i="2"/>
  <c r="R112" i="2"/>
  <c r="P112" i="2"/>
  <c r="BI108" i="2"/>
  <c r="BH108" i="2"/>
  <c r="BG108" i="2"/>
  <c r="BE108" i="2"/>
  <c r="T108" i="2"/>
  <c r="R108" i="2"/>
  <c r="P108" i="2"/>
  <c r="J102" i="2"/>
  <c r="J101" i="2"/>
  <c r="F101" i="2"/>
  <c r="F99" i="2"/>
  <c r="E97" i="2"/>
  <c r="J59" i="2"/>
  <c r="J58" i="2"/>
  <c r="F58" i="2"/>
  <c r="F56" i="2"/>
  <c r="E54" i="2"/>
  <c r="J20" i="2"/>
  <c r="E20" i="2"/>
  <c r="F59" i="2"/>
  <c r="J19" i="2"/>
  <c r="J14" i="2"/>
  <c r="J99" i="2" s="1"/>
  <c r="E7" i="2"/>
  <c r="E93" i="2"/>
  <c r="L50" i="1"/>
  <c r="AM50" i="1"/>
  <c r="AM49" i="1"/>
  <c r="L49" i="1"/>
  <c r="AM47" i="1"/>
  <c r="L47" i="1"/>
  <c r="L45" i="1"/>
  <c r="L44" i="1"/>
  <c r="BK1301" i="2"/>
  <c r="BK972" i="2"/>
  <c r="J123" i="2"/>
  <c r="BK1338" i="2"/>
  <c r="BK1192" i="2"/>
  <c r="BK486" i="2"/>
  <c r="BK1216" i="2"/>
  <c r="J1076" i="2"/>
  <c r="BK401" i="2"/>
  <c r="BK1123" i="2"/>
  <c r="BK206" i="2"/>
  <c r="BK1211" i="2"/>
  <c r="J389" i="2"/>
  <c r="J136" i="3"/>
  <c r="J123" i="3"/>
  <c r="BK245" i="4"/>
  <c r="J256" i="4"/>
  <c r="J100" i="4"/>
  <c r="J128" i="4"/>
  <c r="BK120" i="5"/>
  <c r="J144" i="5"/>
  <c r="J134" i="6"/>
  <c r="BK120" i="6"/>
  <c r="J153" i="6"/>
  <c r="BK1177" i="9"/>
  <c r="BK912" i="9"/>
  <c r="J1052" i="9"/>
  <c r="J688" i="9"/>
  <c r="J1124" i="9"/>
  <c r="J881" i="9"/>
  <c r="J589" i="9"/>
  <c r="BK136" i="9"/>
  <c r="J214" i="11"/>
  <c r="J179" i="11"/>
  <c r="J112" i="11"/>
  <c r="J91" i="12"/>
  <c r="J129" i="13"/>
  <c r="J1341" i="2"/>
  <c r="J1179" i="2"/>
  <c r="J840" i="2"/>
  <c r="BK304" i="2"/>
  <c r="J1504" i="2"/>
  <c r="J1241" i="2"/>
  <c r="BK1155" i="2"/>
  <c r="BK627" i="2"/>
  <c r="BK1587" i="2"/>
  <c r="J1170" i="2"/>
  <c r="BK881" i="2"/>
  <c r="J198" i="2"/>
  <c r="BK1113" i="2"/>
  <c r="J688" i="2"/>
  <c r="J338" i="2"/>
  <c r="J1099" i="2"/>
  <c r="BK142" i="3"/>
  <c r="BK157" i="3"/>
  <c r="J111" i="3"/>
  <c r="J246" i="4"/>
  <c r="J166" i="4"/>
  <c r="J227" i="4"/>
  <c r="BK256" i="4"/>
  <c r="J147" i="5"/>
  <c r="BK160" i="5"/>
  <c r="BK122" i="5"/>
  <c r="J150" i="6"/>
  <c r="BK150" i="6"/>
  <c r="J103" i="6"/>
  <c r="J1082" i="9"/>
  <c r="J875" i="9"/>
  <c r="J1028" i="9"/>
  <c r="J703" i="9"/>
  <c r="J474" i="9"/>
  <c r="BK1032" i="9"/>
  <c r="J858" i="9"/>
  <c r="BK269" i="9"/>
  <c r="BK1082" i="9"/>
  <c r="BK818" i="9"/>
  <c r="J431" i="9"/>
  <c r="BK1080" i="9"/>
  <c r="BK769" i="9"/>
  <c r="J167" i="9"/>
  <c r="BK1018" i="9"/>
  <c r="BK831" i="9"/>
  <c r="BK193" i="11"/>
  <c r="J143" i="11"/>
  <c r="J97" i="12"/>
  <c r="J104" i="13"/>
  <c r="J101" i="14"/>
  <c r="J1204" i="2"/>
  <c r="J399" i="2"/>
  <c r="BK1598" i="2"/>
  <c r="J1238" i="2"/>
  <c r="BK1089" i="2"/>
  <c r="J622" i="2"/>
  <c r="BK1285" i="2"/>
  <c r="BK1130" i="2"/>
  <c r="BK999" i="2"/>
  <c r="J387" i="2"/>
  <c r="J1149" i="2"/>
  <c r="BK840" i="2"/>
  <c r="J225" i="2"/>
  <c r="J1646" i="2"/>
  <c r="BK1326" i="2"/>
  <c r="BK1018" i="2"/>
  <c r="J184" i="3"/>
  <c r="BK123" i="3"/>
  <c r="J160" i="3"/>
  <c r="J107" i="3"/>
  <c r="BK264" i="4"/>
  <c r="J105" i="4"/>
  <c r="BK130" i="4"/>
  <c r="J130" i="4"/>
  <c r="BK143" i="5"/>
  <c r="J94" i="5"/>
  <c r="J127" i="6"/>
  <c r="BK144" i="6"/>
  <c r="BK100" i="8"/>
  <c r="BK688" i="9"/>
  <c r="J1004" i="9"/>
  <c r="J806" i="9"/>
  <c r="J686" i="9"/>
  <c r="J420" i="9"/>
  <c r="BK905" i="9"/>
  <c r="J504" i="9"/>
  <c r="BK159" i="9"/>
  <c r="BK1173" i="2"/>
  <c r="BK641" i="2"/>
  <c r="BK1600" i="2"/>
  <c r="J1326" i="2"/>
  <c r="BK1188" i="2"/>
  <c r="J603" i="2"/>
  <c r="BK1341" i="2"/>
  <c r="J997" i="2"/>
  <c r="J1177" i="2"/>
  <c r="J692" i="2"/>
  <c r="BK619" i="2"/>
  <c r="BK1303" i="2"/>
  <c r="J818" i="2"/>
  <c r="BK176" i="3"/>
  <c r="J162" i="3"/>
  <c r="BK252" i="4"/>
  <c r="J267" i="4"/>
  <c r="J260" i="4"/>
  <c r="J254" i="4"/>
  <c r="BK212" i="4"/>
  <c r="J141" i="5"/>
  <c r="BK132" i="5"/>
  <c r="J143" i="5"/>
  <c r="J155" i="6"/>
  <c r="BK168" i="6"/>
  <c r="J129" i="6"/>
  <c r="J100" i="8"/>
  <c r="BK1029" i="9"/>
  <c r="BK1206" i="9"/>
  <c r="J965" i="9"/>
  <c r="BK790" i="9"/>
  <c r="J1068" i="9"/>
  <c r="BK806" i="9"/>
  <c r="BK294" i="9"/>
  <c r="F39" i="10"/>
  <c r="BD65" i="1"/>
  <c r="BK106" i="11"/>
  <c r="J183" i="11"/>
  <c r="BK217" i="11"/>
  <c r="J93" i="12"/>
  <c r="BK95" i="13"/>
  <c r="J1222" i="2"/>
  <c r="BK1007" i="2"/>
  <c r="J185" i="2"/>
  <c r="J1200" i="2"/>
  <c r="BK625" i="2"/>
  <c r="J1188" i="2"/>
  <c r="J1007" i="2"/>
  <c r="BK198" i="2"/>
  <c r="J290" i="2"/>
  <c r="J1052" i="2"/>
  <c r="J344" i="2"/>
  <c r="BK140" i="3"/>
  <c r="J98" i="3"/>
  <c r="BK262" i="4"/>
  <c r="BK230" i="4"/>
  <c r="BK260" i="4"/>
  <c r="BK158" i="5"/>
  <c r="BK152" i="5"/>
  <c r="BK114" i="5"/>
  <c r="BK152" i="6"/>
  <c r="BK166" i="6"/>
  <c r="BK134" i="6"/>
  <c r="J1024" i="9"/>
  <c r="BK239" i="9"/>
  <c r="BK923" i="9"/>
  <c r="J818" i="9"/>
  <c r="BK476" i="9"/>
  <c r="J125" i="9"/>
  <c r="J867" i="9"/>
  <c r="J527" i="9"/>
  <c r="BK129" i="9"/>
  <c r="J998" i="9"/>
  <c r="BK589" i="9"/>
  <c r="BK362" i="9"/>
  <c r="J1008" i="9"/>
  <c r="J618" i="9"/>
  <c r="BK1026" i="9"/>
  <c r="J807" i="9"/>
  <c r="BK151" i="11"/>
  <c r="J114" i="11"/>
  <c r="BK102" i="12"/>
  <c r="BK1507" i="2"/>
  <c r="BK1099" i="2"/>
  <c r="J658" i="2"/>
  <c r="J1597" i="2"/>
  <c r="J1216" i="2"/>
  <c r="J1130" i="2"/>
  <c r="J340" i="2"/>
  <c r="BK1235" i="2"/>
  <c r="BK1037" i="2"/>
  <c r="BK286" i="2"/>
  <c r="J1075" i="2"/>
  <c r="BK488" i="2"/>
  <c r="J1633" i="2"/>
  <c r="J1171" i="2"/>
  <c r="BK128" i="2"/>
  <c r="BK184" i="3"/>
  <c r="BK102" i="3"/>
  <c r="J230" i="4"/>
  <c r="BK225" i="4"/>
  <c r="J225" i="4"/>
  <c r="J207" i="4"/>
  <c r="J158" i="4"/>
  <c r="J122" i="5"/>
  <c r="J116" i="5"/>
  <c r="BK174" i="6"/>
  <c r="J143" i="6"/>
  <c r="BK115" i="6"/>
  <c r="J97" i="8"/>
  <c r="J879" i="9"/>
  <c r="BK515" i="9"/>
  <c r="BK376" i="9"/>
  <c r="J145" i="9"/>
  <c r="J956" i="9"/>
  <c r="J294" i="9"/>
  <c r="J1019" i="9"/>
  <c r="BK845" i="9"/>
  <c r="J535" i="9"/>
  <c r="BK1126" i="9"/>
  <c r="J808" i="9"/>
  <c r="BK140" i="9"/>
  <c r="J954" i="9"/>
  <c r="J442" i="9"/>
  <c r="BK125" i="9"/>
  <c r="BK201" i="11"/>
  <c r="J169" i="11"/>
  <c r="J215" i="2"/>
  <c r="J1412" i="2"/>
  <c r="J795" i="2"/>
  <c r="BK109" i="3"/>
  <c r="BK107" i="3"/>
  <c r="J148" i="3"/>
  <c r="BK113" i="4"/>
  <c r="J172" i="4"/>
  <c r="BK183" i="4"/>
  <c r="J142" i="4"/>
  <c r="BK144" i="5"/>
  <c r="J166" i="5"/>
  <c r="J166" i="6"/>
  <c r="BK103" i="6"/>
  <c r="BK99" i="8"/>
  <c r="BK1022" i="9"/>
  <c r="BK971" i="9"/>
  <c r="BK535" i="9"/>
  <c r="BK422" i="9"/>
  <c r="J967" i="9"/>
  <c r="J667" i="9"/>
  <c r="BK1184" i="9"/>
  <c r="BK997" i="9"/>
  <c r="BK620" i="9"/>
  <c r="BK296" i="9"/>
  <c r="J1209" i="9"/>
  <c r="BK956" i="9"/>
  <c r="BK449" i="9"/>
  <c r="J1032" i="9"/>
  <c r="J863" i="9"/>
  <c r="BK461" i="9"/>
  <c r="BK189" i="11"/>
  <c r="BK109" i="11"/>
  <c r="J163" i="11"/>
  <c r="BK124" i="13"/>
  <c r="BK91" i="14"/>
  <c r="J1192" i="2"/>
  <c r="BK990" i="2"/>
  <c r="BK288" i="2"/>
  <c r="J1607" i="2"/>
  <c r="BK1209" i="2"/>
  <c r="J1113" i="2"/>
  <c r="J664" i="2"/>
  <c r="BK1623" i="2"/>
  <c r="BK1061" i="2"/>
  <c r="BK684" i="2"/>
  <c r="BK1196" i="2"/>
  <c r="BK1014" i="2"/>
  <c r="J482" i="2"/>
  <c r="J306" i="2"/>
  <c r="J1162" i="2"/>
  <c r="BK397" i="2"/>
  <c r="BK130" i="3"/>
  <c r="J178" i="3"/>
  <c r="BK159" i="3"/>
  <c r="BK201" i="4"/>
  <c r="J231" i="4"/>
  <c r="J252" i="4"/>
  <c r="J151" i="4"/>
  <c r="J132" i="5"/>
  <c r="BK100" i="5"/>
  <c r="J168" i="6"/>
  <c r="J177" i="6"/>
  <c r="BK155" i="6"/>
  <c r="J94" i="8"/>
  <c r="BK881" i="9"/>
  <c r="BK847" i="9"/>
  <c r="BK786" i="9"/>
  <c r="J710" i="9"/>
  <c r="BK504" i="9"/>
  <c r="J1035" i="9"/>
  <c r="BK849" i="9"/>
  <c r="BK369" i="9"/>
  <c r="J1235" i="2"/>
  <c r="BK1156" i="2"/>
  <c r="J486" i="2"/>
  <c r="BK1615" i="2"/>
  <c r="BK1412" i="2"/>
  <c r="J1211" i="2"/>
  <c r="J951" i="2"/>
  <c r="J174" i="2"/>
  <c r="BK1218" i="2"/>
  <c r="J786" i="2"/>
  <c r="BK308" i="2"/>
  <c r="J972" i="2"/>
  <c r="BK1646" i="2"/>
  <c r="J1197" i="2"/>
  <c r="J973" i="2"/>
  <c r="J130" i="3"/>
  <c r="BK113" i="3"/>
  <c r="J173" i="3"/>
  <c r="BK192" i="4"/>
  <c r="J198" i="4"/>
  <c r="J177" i="4"/>
  <c r="J148" i="4"/>
  <c r="BK98" i="5"/>
  <c r="BK147" i="5"/>
  <c r="BK180" i="6"/>
  <c r="BK112" i="6"/>
  <c r="J158" i="6"/>
  <c r="BC61" i="1"/>
  <c r="BK884" i="9"/>
  <c r="J943" i="9"/>
  <c r="J1177" i="9"/>
  <c r="J845" i="9"/>
  <c r="J221" i="9"/>
  <c r="J35" i="10"/>
  <c r="AV65" i="1"/>
  <c r="BK117" i="11"/>
  <c r="BK204" i="11"/>
  <c r="J204" i="11"/>
  <c r="J109" i="11"/>
  <c r="BK102" i="13"/>
  <c r="BK99" i="13"/>
  <c r="J1187" i="2"/>
  <c r="J625" i="2"/>
  <c r="J1209" i="2"/>
  <c r="BK799" i="2"/>
  <c r="J159" i="2"/>
  <c r="BK988" i="2"/>
  <c r="J128" i="2"/>
  <c r="J1215" i="2"/>
  <c r="J814" i="2"/>
  <c r="J140" i="3"/>
  <c r="BK146" i="3"/>
  <c r="J134" i="3"/>
  <c r="J212" i="4"/>
  <c r="BK158" i="4"/>
  <c r="BK196" i="4"/>
  <c r="BK124" i="5"/>
  <c r="J107" i="5"/>
  <c r="BK154" i="5"/>
  <c r="BK130" i="6"/>
  <c r="BK110" i="6"/>
  <c r="J1080" i="9"/>
  <c r="BK1124" i="9"/>
  <c r="J831" i="9"/>
  <c r="BK529" i="9"/>
  <c r="BK201" i="9"/>
  <c r="J971" i="9"/>
  <c r="BK718" i="9"/>
  <c r="J1126" i="9"/>
  <c r="J1014" i="9"/>
  <c r="BK618" i="9"/>
  <c r="J253" i="9"/>
  <c r="BK1042" i="9"/>
  <c r="J362" i="9"/>
  <c r="BK875" i="9"/>
  <c r="BK465" i="9"/>
  <c r="J199" i="11"/>
  <c r="J181" i="11"/>
  <c r="BK112" i="11"/>
  <c r="BK206" i="11"/>
  <c r="J186" i="11"/>
  <c r="J166" i="11"/>
  <c r="J149" i="11"/>
  <c r="J139" i="11"/>
  <c r="BK126" i="11"/>
  <c r="BK114" i="11"/>
  <c r="J100" i="11"/>
  <c r="J206" i="11"/>
  <c r="J193" i="11"/>
  <c r="BK179" i="11"/>
  <c r="BK171" i="11"/>
  <c r="J153" i="11"/>
  <c r="J126" i="11"/>
  <c r="BK99" i="12"/>
  <c r="J102" i="12"/>
  <c r="BK126" i="13"/>
  <c r="BK99" i="14"/>
  <c r="BK1328" i="2"/>
  <c r="BK1001" i="2"/>
  <c r="J619" i="2"/>
  <c r="J1600" i="2"/>
  <c r="BK1305" i="2"/>
  <c r="J1181" i="2"/>
  <c r="J1023" i="2"/>
  <c r="BK1545" i="2"/>
  <c r="BK1177" i="2"/>
  <c r="BK664" i="2"/>
  <c r="BK1187" i="2"/>
  <c r="J881" i="2"/>
  <c r="J155" i="2"/>
  <c r="J1312" i="2"/>
  <c r="BK818" i="2"/>
  <c r="BK104" i="3"/>
  <c r="J180" i="3"/>
  <c r="J176" i="3"/>
  <c r="BK100" i="4"/>
  <c r="BK249" i="4"/>
  <c r="J245" i="4"/>
  <c r="BK110" i="4"/>
  <c r="BK128" i="5"/>
  <c r="BK150" i="5"/>
  <c r="BK148" i="6"/>
  <c r="J106" i="6"/>
  <c r="BK1109" i="9"/>
  <c r="BK531" i="9"/>
  <c r="BK389" i="9"/>
  <c r="BK1024" i="9"/>
  <c r="J714" i="9"/>
  <c r="J1151" i="9"/>
  <c r="BK958" i="9"/>
  <c r="J650" i="9"/>
  <c r="BK333" i="9"/>
  <c r="BK113" i="9"/>
  <c r="BK1004" i="9"/>
  <c r="BK442" i="9"/>
  <c r="J973" i="9"/>
  <c r="BK801" i="9"/>
  <c r="J143" i="9"/>
  <c r="J217" i="11"/>
  <c r="BK173" i="11"/>
  <c r="BK119" i="11"/>
  <c r="J114" i="13"/>
  <c r="BK96" i="14"/>
  <c r="BK1206" i="2"/>
  <c r="J1020" i="2"/>
  <c r="J627" i="2"/>
  <c r="J1598" i="2"/>
  <c r="BK1312" i="2"/>
  <c r="J1208" i="2"/>
  <c r="J999" i="2"/>
  <c r="BK616" i="2"/>
  <c r="J1313" i="2"/>
  <c r="J1137" i="2"/>
  <c r="BK720" i="2"/>
  <c r="J1190" i="2"/>
  <c r="BK844" i="2"/>
  <c r="BK147" i="2"/>
  <c r="BK1190" i="2"/>
  <c r="J1010" i="2"/>
  <c r="J146" i="3"/>
  <c r="J166" i="3"/>
  <c r="J104" i="3"/>
  <c r="J185" i="4"/>
  <c r="J258" i="4"/>
  <c r="J236" i="4"/>
  <c r="BK274" i="4"/>
  <c r="BK120" i="4"/>
  <c r="BK171" i="5"/>
  <c r="J120" i="5"/>
  <c r="J131" i="5"/>
  <c r="BK160" i="6"/>
  <c r="J138" i="6"/>
  <c r="BK117" i="6"/>
  <c r="BK142" i="6"/>
  <c r="BK1132" i="9"/>
  <c r="J905" i="9"/>
  <c r="J988" i="9"/>
  <c r="J614" i="9"/>
  <c r="J239" i="9"/>
  <c r="J843" i="9"/>
  <c r="J205" i="9"/>
  <c r="BK1008" i="9"/>
  <c r="J750" i="9"/>
  <c r="BK517" i="9"/>
  <c r="BK143" i="9"/>
  <c r="BK1010" i="9"/>
  <c r="BK714" i="9"/>
  <c r="J1130" i="9"/>
  <c r="BK902" i="9"/>
  <c r="BK759" i="9"/>
  <c r="J117" i="11"/>
  <c r="J132" i="11"/>
  <c r="BK186" i="11"/>
  <c r="BK97" i="12"/>
  <c r="J120" i="13"/>
  <c r="J1864" i="2"/>
  <c r="BK1170" i="2"/>
  <c r="BK810" i="2"/>
  <c r="J1652" i="2"/>
  <c r="BK1502" i="2"/>
  <c r="J1183" i="2"/>
  <c r="BK833" i="2"/>
  <c r="J308" i="2"/>
  <c r="BK1424" i="2"/>
  <c r="J1173" i="2"/>
  <c r="J488" i="2"/>
  <c r="J1175" i="2"/>
  <c r="J758" i="2"/>
  <c r="BK183" i="2"/>
  <c r="J1626" i="2"/>
  <c r="J1196" i="2"/>
  <c r="J970" i="2"/>
  <c r="BK98" i="3"/>
  <c r="BK136" i="3"/>
  <c r="BK134" i="3"/>
  <c r="BK153" i="3"/>
  <c r="BK118" i="4"/>
  <c r="BK258" i="4"/>
  <c r="BK231" i="4"/>
  <c r="J187" i="4"/>
  <c r="BK156" i="5"/>
  <c r="J154" i="5"/>
  <c r="J114" i="5"/>
  <c r="BK129" i="6"/>
  <c r="BK127" i="6"/>
  <c r="BD61" i="1"/>
  <c r="J899" i="9"/>
  <c r="J769" i="9"/>
  <c r="BK661" i="9"/>
  <c r="BK335" i="9"/>
  <c r="BK957" i="9"/>
  <c r="BK692" i="9"/>
  <c r="J225" i="9"/>
  <c r="J1424" i="2"/>
  <c r="BK1193" i="2"/>
  <c r="BK997" i="2"/>
  <c r="BK290" i="2"/>
  <c r="BK1597" i="2"/>
  <c r="BK1200" i="2"/>
  <c r="BK1005" i="2"/>
  <c r="J320" i="2"/>
  <c r="BK1238" i="2"/>
  <c r="J1123" i="2"/>
  <c r="BK399" i="2"/>
  <c r="J1144" i="2"/>
  <c r="BK622" i="2"/>
  <c r="BK328" i="2"/>
  <c r="J720" i="2"/>
  <c r="BK160" i="3"/>
  <c r="J150" i="3"/>
  <c r="J136" i="4"/>
  <c r="BK187" i="4"/>
  <c r="BK123" i="4"/>
  <c r="BK145" i="4"/>
  <c r="BK169" i="5"/>
  <c r="BK135" i="5"/>
  <c r="J108" i="6"/>
  <c r="J120" i="6"/>
  <c r="BK106" i="6"/>
  <c r="J1184" i="9"/>
  <c r="BK205" i="9"/>
  <c r="J984" i="9"/>
  <c r="J728" i="9"/>
  <c r="BK967" i="9"/>
  <c r="BK379" i="9"/>
  <c r="J88" i="10"/>
  <c r="BK177" i="11"/>
  <c r="BK132" i="11"/>
  <c r="J97" i="11"/>
  <c r="BK129" i="11"/>
  <c r="BK166" i="11"/>
  <c r="BK122" i="13"/>
  <c r="J94" i="14"/>
  <c r="BK1194" i="2"/>
  <c r="J994" i="2"/>
  <c r="BK1520" i="2"/>
  <c r="BK1110" i="2"/>
  <c r="J694" i="2"/>
  <c r="BK1183" i="2"/>
  <c r="BK1052" i="2"/>
  <c r="BK490" i="2"/>
  <c r="J401" i="2"/>
  <c r="J1120" i="2"/>
  <c r="J159" i="3"/>
  <c r="J128" i="3"/>
  <c r="J116" i="3"/>
  <c r="J262" i="4"/>
  <c r="BK232" i="4"/>
  <c r="BK250" i="4"/>
  <c r="J196" i="4"/>
  <c r="BK136" i="4"/>
  <c r="J152" i="5"/>
  <c r="J124" i="5"/>
  <c r="J174" i="6"/>
  <c r="J115" i="6"/>
  <c r="J980" i="9"/>
  <c r="J113" i="9"/>
  <c r="BK877" i="9"/>
  <c r="J646" i="9"/>
  <c r="J369" i="9"/>
  <c r="J852" i="9"/>
  <c r="J389" i="9"/>
  <c r="J1109" i="9"/>
  <c r="J884" i="9"/>
  <c r="BK686" i="9"/>
  <c r="J424" i="9"/>
  <c r="J1110" i="9"/>
  <c r="J854" i="9"/>
  <c r="J461" i="9"/>
  <c r="BK1127" i="9"/>
  <c r="BK856" i="9"/>
  <c r="BK322" i="9"/>
  <c r="J129" i="11"/>
  <c r="BK129" i="13"/>
  <c r="J111" i="13"/>
  <c r="J108" i="13"/>
  <c r="J126" i="13"/>
  <c r="BK101" i="14"/>
  <c r="J1199" i="2"/>
  <c r="BK1050" i="2"/>
  <c r="J206" i="2"/>
  <c r="J1543" i="2"/>
  <c r="J1202" i="2"/>
  <c r="J628" i="2"/>
  <c r="J1323" i="2"/>
  <c r="J1155" i="2"/>
  <c r="BK624" i="2"/>
  <c r="BK1171" i="2"/>
  <c r="BK786" i="2"/>
  <c r="BK112" i="2"/>
  <c r="BK1543" i="2"/>
  <c r="J1092" i="2"/>
  <c r="BK173" i="3"/>
  <c r="J125" i="3"/>
  <c r="BK180" i="3"/>
  <c r="BK267" i="4"/>
  <c r="BK142" i="4"/>
  <c r="J194" i="4"/>
  <c r="J250" i="4"/>
  <c r="BK162" i="5"/>
  <c r="BK164" i="5"/>
  <c r="J96" i="5"/>
  <c r="BK177" i="6"/>
  <c r="J180" i="6"/>
  <c r="BK92" i="8"/>
  <c r="BK1002" i="9"/>
  <c r="BK527" i="9"/>
  <c r="J422" i="9"/>
  <c r="J335" i="9"/>
  <c r="BK990" i="9"/>
  <c r="J476" i="9"/>
  <c r="J1085" i="9"/>
  <c r="J856" i="9"/>
  <c r="BK614" i="9"/>
  <c r="J241" i="9"/>
  <c r="J1206" i="9"/>
  <c r="BK852" i="9"/>
  <c r="J178" i="9"/>
  <c r="J1016" i="9"/>
  <c r="J661" i="9"/>
  <c r="J296" i="9"/>
  <c r="BK88" i="10"/>
  <c r="BK181" i="11"/>
  <c r="BK143" i="11"/>
  <c r="BK91" i="12"/>
  <c r="BK118" i="13"/>
  <c r="J1520" i="2"/>
  <c r="BK1197" i="2"/>
  <c r="J992" i="2"/>
  <c r="BK181" i="2"/>
  <c r="J1536" i="2"/>
  <c r="J1218" i="2"/>
  <c r="BK1137" i="2"/>
  <c r="BK306" i="2"/>
  <c r="J1229" i="2"/>
  <c r="J1018" i="2"/>
  <c r="J643" i="2"/>
  <c r="J1502" i="2"/>
  <c r="J1037" i="2"/>
  <c r="J495" i="2"/>
  <c r="BK225" i="2"/>
  <c r="J1156" i="2"/>
  <c r="BK178" i="3"/>
  <c r="BK127" i="3"/>
  <c r="J169" i="3"/>
  <c r="J120" i="4"/>
  <c r="BK207" i="4"/>
  <c r="J232" i="4"/>
  <c r="J189" i="4"/>
  <c r="J103" i="5"/>
  <c r="BK141" i="5"/>
  <c r="BK179" i="6"/>
  <c r="BK124" i="6"/>
  <c r="J146" i="6"/>
  <c r="BB61" i="1"/>
  <c r="BK1110" i="9"/>
  <c r="J517" i="9"/>
  <c r="J129" i="9"/>
  <c r="BK879" i="9"/>
  <c r="J322" i="9"/>
  <c r="J1121" i="9"/>
  <c r="J957" i="9"/>
  <c r="J692" i="9"/>
  <c r="J399" i="9"/>
  <c r="BK1181" i="9"/>
  <c r="BK998" i="9"/>
  <c r="J608" i="9"/>
  <c r="J1066" i="9"/>
  <c r="BK805" i="9"/>
  <c r="BK155" i="11"/>
  <c r="BK157" i="11"/>
  <c r="BK196" i="11"/>
  <c r="J106" i="11"/>
  <c r="J118" i="13"/>
  <c r="J95" i="13"/>
  <c r="J1305" i="2"/>
  <c r="J1106" i="2"/>
  <c r="BK628" i="2"/>
  <c r="J1615" i="2"/>
  <c r="J1328" i="2"/>
  <c r="BK1199" i="2"/>
  <c r="J1014" i="2"/>
  <c r="BK389" i="2"/>
  <c r="J1572" i="2"/>
  <c r="J1184" i="2"/>
  <c r="BK951" i="2"/>
  <c r="J328" i="2"/>
  <c r="J1185" i="2"/>
  <c r="BK980" i="2"/>
  <c r="BK119" i="2"/>
  <c r="BK227" i="2"/>
  <c r="BK1126" i="2"/>
  <c r="BK814" i="2"/>
  <c r="BK133" i="3"/>
  <c r="J164" i="3"/>
  <c r="BK182" i="3"/>
  <c r="BK270" i="4"/>
  <c r="J217" i="4"/>
  <c r="BK185" i="4"/>
  <c r="BK194" i="4"/>
  <c r="BK105" i="4"/>
  <c r="BK109" i="5"/>
  <c r="BK138" i="5"/>
  <c r="J175" i="6"/>
  <c r="J160" i="6"/>
  <c r="BK154" i="6"/>
  <c r="J923" i="9"/>
  <c r="BK1068" i="9"/>
  <c r="BK814" i="9"/>
  <c r="BK782" i="9"/>
  <c r="BK519" i="9"/>
  <c r="BK241" i="9"/>
  <c r="BK982" i="9"/>
  <c r="BK608" i="9"/>
  <c r="BK309" i="9"/>
  <c r="J1285" i="2"/>
  <c r="BK1010" i="2"/>
  <c r="BK621" i="2"/>
  <c r="BK1655" i="2"/>
  <c r="BK1548" i="2"/>
  <c r="J1219" i="2"/>
  <c r="J1050" i="2"/>
  <c r="J1548" i="2"/>
  <c r="J1157" i="2"/>
  <c r="J621" i="2"/>
  <c r="BK114" i="2"/>
  <c r="BK1003" i="2"/>
  <c r="J286" i="2"/>
  <c r="BK1504" i="2"/>
  <c r="J1089" i="2"/>
  <c r="BK164" i="3"/>
  <c r="BK128" i="3"/>
  <c r="BK111" i="3"/>
  <c r="J234" i="4"/>
  <c r="BK177" i="4"/>
  <c r="J118" i="4"/>
  <c r="J115" i="4"/>
  <c r="J171" i="5"/>
  <c r="J160" i="5"/>
  <c r="BK162" i="6"/>
  <c r="BK131" i="6"/>
  <c r="BK138" i="6"/>
  <c r="BK103" i="8"/>
  <c r="BK965" i="9"/>
  <c r="BK1130" i="9"/>
  <c r="BK1031" i="9"/>
  <c r="BK399" i="9"/>
  <c r="BK1035" i="9"/>
  <c r="BK646" i="9"/>
  <c r="BK109" i="9"/>
  <c r="J209" i="11"/>
  <c r="J157" i="11"/>
  <c r="J201" i="11"/>
  <c r="BK146" i="11"/>
  <c r="J189" i="11"/>
  <c r="BK97" i="11"/>
  <c r="J106" i="13"/>
  <c r="J91" i="14"/>
  <c r="BK1106" i="2"/>
  <c r="BK108" i="2"/>
  <c r="BK1162" i="2"/>
  <c r="J484" i="2"/>
  <c r="J833" i="2"/>
  <c r="BK1652" i="2"/>
  <c r="BK1329" i="2"/>
  <c r="J108" i="2"/>
  <c r="J182" i="3"/>
  <c r="BK166" i="3"/>
  <c r="J203" i="4"/>
  <c r="BK198" i="4"/>
  <c r="BK241" i="4"/>
  <c r="BK168" i="4"/>
  <c r="J126" i="5"/>
  <c r="J156" i="5"/>
  <c r="J124" i="6"/>
  <c r="BK169" i="6"/>
  <c r="BK146" i="6"/>
  <c r="J1134" i="9"/>
  <c r="BK871" i="9"/>
  <c r="J871" i="9"/>
  <c r="BK808" i="9"/>
  <c r="BK506" i="9"/>
  <c r="J150" i="9"/>
  <c r="BK899" i="9"/>
  <c r="BK253" i="9"/>
  <c r="BK1066" i="9"/>
  <c r="BK954" i="9"/>
  <c r="BK722" i="9"/>
  <c r="J269" i="9"/>
  <c r="J1137" i="9"/>
  <c r="J814" i="9"/>
  <c r="J147" i="9"/>
  <c r="BK1014" i="9"/>
  <c r="J790" i="9"/>
  <c r="BK139" i="11"/>
  <c r="BK100" i="11"/>
  <c r="J99" i="13"/>
  <c r="BK1185" i="2"/>
  <c r="BK320" i="2"/>
  <c r="J1507" i="2"/>
  <c r="BK1229" i="2"/>
  <c r="J971" i="2"/>
  <c r="BK123" i="2"/>
  <c r="J1206" i="2"/>
  <c r="J844" i="2"/>
  <c r="BK1020" i="2"/>
  <c r="J397" i="2"/>
  <c r="BK482" i="2"/>
  <c r="BK1144" i="2"/>
  <c r="BK138" i="3"/>
  <c r="J155" i="3"/>
  <c r="J153" i="3"/>
  <c r="J183" i="4"/>
  <c r="J201" i="4"/>
  <c r="J170" i="4"/>
  <c r="BK151" i="4"/>
  <c r="J109" i="5"/>
  <c r="J164" i="5"/>
  <c r="BK96" i="5"/>
  <c r="J136" i="6"/>
  <c r="J128" i="6"/>
  <c r="J103" i="8"/>
  <c r="BK632" i="9"/>
  <c r="J519" i="9"/>
  <c r="BK350" i="9"/>
  <c r="J1132" i="9"/>
  <c r="BK980" i="9"/>
  <c r="BK209" i="9"/>
  <c r="J1010" i="9"/>
  <c r="BK776" i="9"/>
  <c r="BK474" i="9"/>
  <c r="BK147" i="9"/>
  <c r="J1021" i="9"/>
  <c r="BK750" i="9"/>
  <c r="J1181" i="9"/>
  <c r="J860" i="9"/>
  <c r="BK523" i="9"/>
  <c r="BK167" i="9"/>
  <c r="F37" i="10"/>
  <c r="BB65" i="1"/>
  <c r="BK153" i="11"/>
  <c r="J99" i="12"/>
  <c r="J102" i="13"/>
  <c r="J99" i="14"/>
  <c r="BK1241" i="2"/>
  <c r="J1160" i="2"/>
  <c r="BK495" i="2"/>
  <c r="J1587" i="2"/>
  <c r="J1329" i="2"/>
  <c r="J1193" i="2"/>
  <c r="J684" i="2"/>
  <c r="BK155" i="2"/>
  <c r="BK1208" i="2"/>
  <c r="J1062" i="2"/>
  <c r="BK603" i="2"/>
  <c r="BK1184" i="2"/>
  <c r="J1005" i="2"/>
  <c r="J418" i="2"/>
  <c r="BK1626" i="2"/>
  <c r="BK1163" i="2"/>
  <c r="BK340" i="2"/>
  <c r="J102" i="3"/>
  <c r="J142" i="3"/>
  <c r="J135" i="3"/>
  <c r="BK238" i="4"/>
  <c r="BK227" i="4"/>
  <c r="BK203" i="4"/>
  <c r="J241" i="4"/>
  <c r="BK118" i="5"/>
  <c r="J162" i="5"/>
  <c r="J150" i="5"/>
  <c r="BK158" i="6"/>
  <c r="J112" i="6"/>
  <c r="BK1209" i="9"/>
  <c r="BK973" i="9"/>
  <c r="J109" i="9"/>
  <c r="J718" i="9"/>
  <c r="J159" i="9"/>
  <c r="J926" i="9"/>
  <c r="J449" i="9"/>
  <c r="BK1016" i="9"/>
  <c r="BK854" i="9"/>
  <c r="J598" i="9"/>
  <c r="BK225" i="9"/>
  <c r="BK1039" i="9"/>
  <c r="J847" i="9"/>
  <c r="J209" i="9"/>
  <c r="J958" i="9"/>
  <c r="J531" i="9"/>
  <c r="BK214" i="11"/>
  <c r="J123" i="11"/>
  <c r="J173" i="11"/>
  <c r="J95" i="12"/>
  <c r="J124" i="13"/>
  <c r="J1338" i="2"/>
  <c r="J1003" i="2"/>
  <c r="J114" i="2"/>
  <c r="BK1572" i="2"/>
  <c r="J1303" i="2"/>
  <c r="J161" i="4"/>
  <c r="BK161" i="4"/>
  <c r="J168" i="4"/>
  <c r="J238" i="4"/>
  <c r="BK111" i="5"/>
  <c r="J158" i="5"/>
  <c r="J154" i="6"/>
  <c r="BK164" i="6"/>
  <c r="J130" i="6"/>
  <c r="BK1054" i="9"/>
  <c r="J201" i="9"/>
  <c r="BK863" i="9"/>
  <c r="J801" i="9"/>
  <c r="J722" i="9"/>
  <c r="BK431" i="9"/>
  <c r="BK145" i="9"/>
  <c r="BK860" i="9"/>
  <c r="BK1323" i="2"/>
  <c r="J1061" i="2"/>
  <c r="BK692" i="2"/>
  <c r="J147" i="2"/>
  <c r="BK1607" i="2"/>
  <c r="J1246" i="2"/>
  <c r="J1126" i="2"/>
  <c r="BK418" i="2"/>
  <c r="BK1204" i="2"/>
  <c r="BK1023" i="2"/>
  <c r="BK185" i="2"/>
  <c r="J1036" i="2"/>
  <c r="BK159" i="2"/>
  <c r="J288" i="2"/>
  <c r="BK1157" i="2"/>
  <c r="BK117" i="2"/>
  <c r="J127" i="3"/>
  <c r="BK131" i="3"/>
  <c r="BK236" i="4"/>
  <c r="J110" i="4"/>
  <c r="BK217" i="4"/>
  <c r="BK172" i="4"/>
  <c r="J128" i="5"/>
  <c r="J111" i="5"/>
  <c r="J144" i="6"/>
  <c r="BK153" i="6"/>
  <c r="J131" i="6"/>
  <c r="BK1121" i="9"/>
  <c r="J759" i="9"/>
  <c r="J1002" i="9"/>
  <c r="J465" i="9"/>
  <c r="BK867" i="9"/>
  <c r="BK550" i="9"/>
  <c r="J133" i="9"/>
  <c r="BK199" i="11"/>
  <c r="J171" i="11"/>
  <c r="J196" i="11"/>
  <c r="BK163" i="11"/>
  <c r="J177" i="11"/>
  <c r="BK95" i="12"/>
  <c r="BK120" i="13"/>
  <c r="BK94" i="14"/>
  <c r="BK1075" i="2"/>
  <c r="J490" i="2"/>
  <c r="J1301" i="2"/>
  <c r="BK970" i="2"/>
  <c r="BK1246" i="2"/>
  <c r="BK1153" i="2"/>
  <c r="BK387" i="2"/>
  <c r="BK1864" i="2"/>
  <c r="BK994" i="2"/>
  <c r="BK125" i="3"/>
  <c r="BK116" i="3"/>
  <c r="BK169" i="3"/>
  <c r="J113" i="4"/>
  <c r="J274" i="4"/>
  <c r="BK277" i="4"/>
  <c r="J249" i="4"/>
  <c r="J100" i="5"/>
  <c r="J135" i="5"/>
  <c r="J172" i="6"/>
  <c r="BK143" i="6"/>
  <c r="BK128" i="6"/>
  <c r="BK108" i="6"/>
  <c r="BK94" i="8"/>
  <c r="J902" i="9"/>
  <c r="BK858" i="9"/>
  <c r="BK728" i="9"/>
  <c r="BK259" i="9"/>
  <c r="J1029" i="9"/>
  <c r="J632" i="9"/>
  <c r="BK221" i="9"/>
  <c r="BK1021" i="9"/>
  <c r="J849" i="9"/>
  <c r="J515" i="9"/>
  <c r="J117" i="9"/>
  <c r="J990" i="9"/>
  <c r="BK703" i="9"/>
  <c r="J1054" i="9"/>
  <c r="J574" i="9"/>
  <c r="BK111" i="13"/>
  <c r="BK1219" i="2"/>
  <c r="J1163" i="2"/>
  <c r="BK694" i="2"/>
  <c r="AS55" i="1"/>
  <c r="BK1092" i="2"/>
  <c r="J227" i="2"/>
  <c r="BK973" i="2"/>
  <c r="J119" i="2"/>
  <c r="BK992" i="2"/>
  <c r="J304" i="2"/>
  <c r="J990" i="2"/>
  <c r="BK148" i="3"/>
  <c r="BK162" i="3"/>
  <c r="J133" i="3"/>
  <c r="J277" i="4"/>
  <c r="BK189" i="4"/>
  <c r="J219" i="4"/>
  <c r="J169" i="5"/>
  <c r="BK131" i="5"/>
  <c r="J169" i="6"/>
  <c r="J148" i="6"/>
  <c r="J99" i="8"/>
  <c r="BK1052" i="9"/>
  <c r="J523" i="9"/>
  <c r="J379" i="9"/>
  <c r="BK1085" i="9"/>
  <c r="J376" i="9"/>
  <c r="J1050" i="9"/>
  <c r="BK926" i="9"/>
  <c r="BK710" i="9"/>
  <c r="J281" i="9"/>
  <c r="BK1134" i="9"/>
  <c r="BK988" i="9"/>
  <c r="J506" i="9"/>
  <c r="J1031" i="9"/>
  <c r="J820" i="9"/>
  <c r="BK281" i="9"/>
  <c r="BK123" i="11"/>
  <c r="J122" i="13"/>
  <c r="BK106" i="13"/>
  <c r="BK1313" i="2"/>
  <c r="BK1076" i="2"/>
  <c r="BK688" i="2"/>
  <c r="AS62" i="1"/>
  <c r="BK1213" i="2"/>
  <c r="BK1062" i="2"/>
  <c r="BK484" i="2"/>
  <c r="BK1524" i="2"/>
  <c r="BK1181" i="2"/>
  <c r="J988" i="2"/>
  <c r="BK338" i="2"/>
  <c r="BK1158" i="2"/>
  <c r="BK795" i="2"/>
  <c r="J1655" i="2"/>
  <c r="BK1243" i="2"/>
  <c r="J967" i="2"/>
  <c r="BK135" i="3"/>
  <c r="J119" i="3"/>
  <c r="J109" i="3"/>
  <c r="J270" i="4"/>
  <c r="J264" i="4"/>
  <c r="J145" i="4"/>
  <c r="BK166" i="4"/>
  <c r="J123" i="4"/>
  <c r="BK107" i="5"/>
  <c r="J118" i="5"/>
  <c r="BK99" i="6"/>
  <c r="BK175" i="6"/>
  <c r="BK136" i="6"/>
  <c r="BK97" i="8"/>
  <c r="BK1050" i="9"/>
  <c r="BK650" i="9"/>
  <c r="BK934" i="9"/>
  <c r="BK667" i="9"/>
  <c r="J333" i="9"/>
  <c r="BK984" i="9"/>
  <c r="J529" i="9"/>
  <c r="J1042" i="9"/>
  <c r="J912" i="9"/>
  <c r="BK574" i="9"/>
  <c r="J259" i="9"/>
  <c r="J1127" i="9"/>
  <c r="BK807" i="9"/>
  <c r="BK133" i="9"/>
  <c r="J982" i="9"/>
  <c r="J620" i="9"/>
  <c r="J309" i="9"/>
  <c r="BK169" i="11"/>
  <c r="BK209" i="11"/>
  <c r="J146" i="11"/>
  <c r="BK108" i="13"/>
  <c r="J96" i="14"/>
  <c r="J1243" i="2"/>
  <c r="BK1036" i="2"/>
  <c r="J616" i="2"/>
  <c r="BK1762" i="2"/>
  <c r="J1545" i="2"/>
  <c r="BK1215" i="2"/>
  <c r="J1153" i="2"/>
  <c r="J183" i="2"/>
  <c r="J1213" i="2"/>
  <c r="BK758" i="2"/>
  <c r="J181" i="2"/>
  <c r="J1110" i="2"/>
  <c r="J624" i="2"/>
  <c r="J1762" i="2"/>
  <c r="BK1536" i="2"/>
  <c r="J980" i="2"/>
  <c r="BK174" i="2"/>
  <c r="BK144" i="3"/>
  <c r="BK119" i="3"/>
  <c r="J113" i="3"/>
  <c r="BK242" i="4"/>
  <c r="BK254" i="4"/>
  <c r="J107" i="4"/>
  <c r="BK115" i="4"/>
  <c r="BK94" i="5"/>
  <c r="J138" i="5"/>
  <c r="BK126" i="5"/>
  <c r="J142" i="6"/>
  <c r="J110" i="6"/>
  <c r="J117" i="6"/>
  <c r="J997" i="9"/>
  <c r="BK1151" i="9"/>
  <c r="BK820" i="9"/>
  <c r="J738" i="9"/>
  <c r="BK598" i="9"/>
  <c r="BK178" i="9"/>
  <c r="J877" i="9"/>
  <c r="BK420" i="9"/>
  <c r="BK1137" i="9"/>
  <c r="BK1136" i="9" s="1"/>
  <c r="J1136" i="9" s="1"/>
  <c r="J82" i="9" s="1"/>
  <c r="BK1202" i="2"/>
  <c r="BK967" i="2"/>
  <c r="J112" i="2"/>
  <c r="J1524" i="2"/>
  <c r="BK1160" i="2"/>
  <c r="J641" i="2"/>
  <c r="J1623" i="2"/>
  <c r="BK1179" i="2"/>
  <c r="BK658" i="2"/>
  <c r="J1194" i="2"/>
  <c r="J810" i="2"/>
  <c r="J117" i="2"/>
  <c r="BK1175" i="2"/>
  <c r="J138" i="3"/>
  <c r="BK150" i="3"/>
  <c r="J144" i="3"/>
  <c r="BK219" i="4"/>
  <c r="BK234" i="4"/>
  <c r="J242" i="4"/>
  <c r="BK246" i="4"/>
  <c r="BK116" i="5"/>
  <c r="J98" i="5"/>
  <c r="BK172" i="6"/>
  <c r="J162" i="6"/>
  <c r="J99" i="6"/>
  <c r="J92" i="8"/>
  <c r="J1018" i="9"/>
  <c r="J1039" i="9"/>
  <c r="BK843" i="9"/>
  <c r="J136" i="9"/>
  <c r="J1022" i="9"/>
  <c r="J776" i="9"/>
  <c r="J140" i="9"/>
  <c r="BK183" i="11"/>
  <c r="BK149" i="11"/>
  <c r="J155" i="11"/>
  <c r="J119" i="11"/>
  <c r="J151" i="11"/>
  <c r="BK93" i="12"/>
  <c r="BK104" i="13"/>
  <c r="BK1149" i="2"/>
  <c r="J799" i="2"/>
  <c r="BK344" i="2"/>
  <c r="BK1222" i="2"/>
  <c r="J1001" i="2"/>
  <c r="BK215" i="2"/>
  <c r="BK1120" i="2"/>
  <c r="BK643" i="2"/>
  <c r="BK1633" i="2"/>
  <c r="J1158" i="2"/>
  <c r="BK971" i="2"/>
  <c r="J157" i="3"/>
  <c r="BK155" i="3"/>
  <c r="J131" i="3"/>
  <c r="BK148" i="4"/>
  <c r="BK128" i="4"/>
  <c r="J192" i="4"/>
  <c r="BK170" i="4"/>
  <c r="BK107" i="4"/>
  <c r="BK166" i="5"/>
  <c r="BK103" i="5"/>
  <c r="J164" i="6"/>
  <c r="J179" i="6"/>
  <c r="J152" i="6"/>
  <c r="AZ61" i="1"/>
  <c r="BK1019" i="9"/>
  <c r="J805" i="9"/>
  <c r="BK424" i="9"/>
  <c r="J934" i="9"/>
  <c r="J350" i="9"/>
  <c r="BK1028" i="9"/>
  <c r="J782" i="9"/>
  <c r="J550" i="9"/>
  <c r="BK150" i="9"/>
  <c r="J1026" i="9"/>
  <c r="J786" i="9"/>
  <c r="BK117" i="9"/>
  <c r="BK943" i="9"/>
  <c r="BK738" i="9"/>
  <c r="BK114" i="13"/>
  <c r="E10" i="16" l="1"/>
  <c r="F10" i="16" s="1"/>
  <c r="F18" i="16" s="1"/>
  <c r="E11" i="16"/>
  <c r="F11" i="16" s="1"/>
  <c r="E17" i="16"/>
  <c r="F17" i="16" s="1"/>
  <c r="F19" i="16" s="1"/>
  <c r="R205" i="2"/>
  <c r="R642" i="2"/>
  <c r="T987" i="2"/>
  <c r="BK1013" i="2"/>
  <c r="J1013" i="2"/>
  <c r="J73" i="2"/>
  <c r="P1013" i="2"/>
  <c r="R1013" i="2"/>
  <c r="T1013" i="2"/>
  <c r="BK1091" i="2"/>
  <c r="J1091" i="2"/>
  <c r="J75" i="2"/>
  <c r="R1125" i="2"/>
  <c r="T1221" i="2"/>
  <c r="P1340" i="2"/>
  <c r="T1654" i="2"/>
  <c r="R106" i="3"/>
  <c r="R96" i="3"/>
  <c r="T122" i="3"/>
  <c r="R168" i="3"/>
  <c r="T168" i="3"/>
  <c r="T99" i="4"/>
  <c r="P157" i="4"/>
  <c r="R182" i="4"/>
  <c r="T206" i="4"/>
  <c r="P269" i="4"/>
  <c r="T269" i="4"/>
  <c r="T93" i="5"/>
  <c r="T92" i="5"/>
  <c r="BK106" i="5"/>
  <c r="J106" i="5" s="1"/>
  <c r="J67" i="5" s="1"/>
  <c r="P106" i="5"/>
  <c r="R106" i="5"/>
  <c r="T106" i="5"/>
  <c r="BK168" i="5"/>
  <c r="J168" i="5" s="1"/>
  <c r="J69" i="5" s="1"/>
  <c r="P105" i="6"/>
  <c r="P97" i="6"/>
  <c r="T126" i="6"/>
  <c r="T133" i="6"/>
  <c r="P171" i="6"/>
  <c r="T91" i="8"/>
  <c r="R96" i="8"/>
  <c r="BK149" i="9"/>
  <c r="J149" i="9"/>
  <c r="J66" i="9"/>
  <c r="P268" i="9"/>
  <c r="T268" i="9"/>
  <c r="P361" i="9"/>
  <c r="T361" i="9"/>
  <c r="T619" i="9"/>
  <c r="T866" i="9"/>
  <c r="T883" i="9"/>
  <c r="P933" i="9"/>
  <c r="R1034" i="9"/>
  <c r="T1034" i="9"/>
  <c r="BK1129" i="9"/>
  <c r="J1129" i="9"/>
  <c r="J81" i="9" s="1"/>
  <c r="R1150" i="9"/>
  <c r="T1150" i="9"/>
  <c r="P205" i="2"/>
  <c r="P642" i="2"/>
  <c r="R987" i="2"/>
  <c r="P1022" i="2"/>
  <c r="R1091" i="2"/>
  <c r="T1091" i="2"/>
  <c r="BK1112" i="2"/>
  <c r="J1112" i="2"/>
  <c r="J76" i="2"/>
  <c r="P1112" i="2"/>
  <c r="R1112" i="2"/>
  <c r="T1112" i="2"/>
  <c r="BK1245" i="2"/>
  <c r="J1245" i="2"/>
  <c r="J79" i="2"/>
  <c r="BK1340" i="2"/>
  <c r="J1340" i="2" s="1"/>
  <c r="J80" i="2" s="1"/>
  <c r="BK1547" i="2"/>
  <c r="J1547" i="2"/>
  <c r="J81" i="2"/>
  <c r="R1547" i="2"/>
  <c r="T1547" i="2"/>
  <c r="BK1625" i="2"/>
  <c r="J1625" i="2"/>
  <c r="J82" i="2"/>
  <c r="P1625" i="2"/>
  <c r="R1625" i="2"/>
  <c r="T1625" i="2"/>
  <c r="BK106" i="3"/>
  <c r="J106" i="3"/>
  <c r="J68" i="3"/>
  <c r="BK122" i="3"/>
  <c r="J122" i="3" s="1"/>
  <c r="J71" i="3" s="1"/>
  <c r="BK168" i="3"/>
  <c r="J168" i="3"/>
  <c r="J72" i="3"/>
  <c r="BK175" i="3"/>
  <c r="J175" i="3" s="1"/>
  <c r="J73" i="3" s="1"/>
  <c r="BK157" i="4"/>
  <c r="J157" i="4"/>
  <c r="J68" i="4"/>
  <c r="T182" i="4"/>
  <c r="BK206" i="4"/>
  <c r="J206" i="4" s="1"/>
  <c r="J72" i="4" s="1"/>
  <c r="R229" i="4"/>
  <c r="BK93" i="5"/>
  <c r="J93" i="5" s="1"/>
  <c r="J65" i="5" s="1"/>
  <c r="BK92" i="5"/>
  <c r="J92" i="5" s="1"/>
  <c r="J64" i="5" s="1"/>
  <c r="T113" i="5"/>
  <c r="BK105" i="6"/>
  <c r="J105" i="6" s="1"/>
  <c r="J67" i="6" s="1"/>
  <c r="BK133" i="6"/>
  <c r="J133" i="6"/>
  <c r="J72" i="6" s="1"/>
  <c r="BK157" i="6"/>
  <c r="J157" i="6" s="1"/>
  <c r="J73" i="6" s="1"/>
  <c r="R171" i="6"/>
  <c r="BK91" i="8"/>
  <c r="J91" i="8" s="1"/>
  <c r="J65" i="8" s="1"/>
  <c r="T96" i="8"/>
  <c r="BK108" i="9"/>
  <c r="R108" i="9"/>
  <c r="T108" i="9"/>
  <c r="BK268" i="9"/>
  <c r="J268" i="9" s="1"/>
  <c r="J67" i="9" s="1"/>
  <c r="R268" i="9"/>
  <c r="BK361" i="9"/>
  <c r="J361" i="9"/>
  <c r="J68" i="9" s="1"/>
  <c r="R361" i="9"/>
  <c r="P619" i="9"/>
  <c r="P842" i="9"/>
  <c r="P866" i="9"/>
  <c r="R883" i="9"/>
  <c r="R904" i="9"/>
  <c r="T904" i="9"/>
  <c r="BK1034" i="9"/>
  <c r="J1034" i="9"/>
  <c r="J79" i="9"/>
  <c r="T1084" i="9"/>
  <c r="T1129" i="9"/>
  <c r="P1183" i="9"/>
  <c r="P122" i="11"/>
  <c r="P142" i="11"/>
  <c r="R162" i="11"/>
  <c r="T162" i="11"/>
  <c r="BK90" i="12"/>
  <c r="J90" i="12" s="1"/>
  <c r="J65" i="12" s="1"/>
  <c r="T96" i="11"/>
  <c r="T122" i="11"/>
  <c r="BK162" i="11"/>
  <c r="J162" i="11" s="1"/>
  <c r="J68" i="11" s="1"/>
  <c r="P176" i="11"/>
  <c r="T192" i="11"/>
  <c r="T191" i="11"/>
  <c r="T101" i="13"/>
  <c r="T93" i="13" s="1"/>
  <c r="T117" i="13"/>
  <c r="T116" i="13" s="1"/>
  <c r="P107" i="2"/>
  <c r="T107" i="2"/>
  <c r="P127" i="2"/>
  <c r="T205" i="2"/>
  <c r="BK987" i="2"/>
  <c r="J987" i="2" s="1"/>
  <c r="J70" i="2" s="1"/>
  <c r="R1022" i="2"/>
  <c r="BK1125" i="2"/>
  <c r="J1125" i="2" s="1"/>
  <c r="J77" i="2" s="1"/>
  <c r="BK1221" i="2"/>
  <c r="J1221" i="2"/>
  <c r="J78" i="2"/>
  <c r="P1245" i="2"/>
  <c r="R1245" i="2"/>
  <c r="T1245" i="2"/>
  <c r="P1547" i="2"/>
  <c r="BK1654" i="2"/>
  <c r="J1654" i="2"/>
  <c r="J83" i="2"/>
  <c r="P106" i="3"/>
  <c r="P96" i="3" s="1"/>
  <c r="P122" i="3"/>
  <c r="T175" i="3"/>
  <c r="P99" i="4"/>
  <c r="R141" i="4"/>
  <c r="T157" i="4"/>
  <c r="R200" i="4"/>
  <c r="T200" i="4"/>
  <c r="BK229" i="4"/>
  <c r="J229" i="4"/>
  <c r="J73" i="4"/>
  <c r="R93" i="5"/>
  <c r="R92" i="5" s="1"/>
  <c r="P113" i="5"/>
  <c r="R168" i="5"/>
  <c r="P126" i="6"/>
  <c r="R133" i="6"/>
  <c r="T157" i="6"/>
  <c r="P96" i="8"/>
  <c r="P108" i="9"/>
  <c r="T149" i="9"/>
  <c r="R378" i="9"/>
  <c r="R619" i="9"/>
  <c r="T842" i="9"/>
  <c r="BK883" i="9"/>
  <c r="J883" i="9" s="1"/>
  <c r="J75" i="9" s="1"/>
  <c r="P904" i="9"/>
  <c r="R933" i="9"/>
  <c r="BK1084" i="9"/>
  <c r="J1084" i="9" s="1"/>
  <c r="J80" i="9" s="1"/>
  <c r="P1150" i="9"/>
  <c r="BK1183" i="9"/>
  <c r="J1183" i="9"/>
  <c r="J84" i="9" s="1"/>
  <c r="R96" i="11"/>
  <c r="BK142" i="11"/>
  <c r="J142" i="11"/>
  <c r="J67" i="11"/>
  <c r="P162" i="11"/>
  <c r="T176" i="11"/>
  <c r="R192" i="11"/>
  <c r="R191" i="11" s="1"/>
  <c r="P90" i="12"/>
  <c r="P89" i="12"/>
  <c r="P88" i="12"/>
  <c r="AU67" i="1" s="1"/>
  <c r="BK101" i="13"/>
  <c r="J101" i="13" s="1"/>
  <c r="J67" i="13" s="1"/>
  <c r="R117" i="13"/>
  <c r="R116" i="13"/>
  <c r="P90" i="14"/>
  <c r="BK98" i="14"/>
  <c r="J98" i="14" s="1"/>
  <c r="J66" i="14" s="1"/>
  <c r="P98" i="14"/>
  <c r="BK205" i="2"/>
  <c r="J205" i="2" s="1"/>
  <c r="J68" i="2" s="1"/>
  <c r="T642" i="2"/>
  <c r="BK1022" i="2"/>
  <c r="J1022" i="2"/>
  <c r="J74" i="2"/>
  <c r="P1091" i="2"/>
  <c r="T1125" i="2"/>
  <c r="P1221" i="2"/>
  <c r="T1340" i="2"/>
  <c r="P1654" i="2"/>
  <c r="R122" i="3"/>
  <c r="P175" i="3"/>
  <c r="BK99" i="4"/>
  <c r="BK141" i="4"/>
  <c r="J141" i="4"/>
  <c r="J67" i="4"/>
  <c r="R157" i="4"/>
  <c r="P182" i="4"/>
  <c r="P200" i="4"/>
  <c r="P206" i="4"/>
  <c r="P229" i="4"/>
  <c r="BK269" i="4"/>
  <c r="J269" i="4"/>
  <c r="J74" i="4" s="1"/>
  <c r="R269" i="4"/>
  <c r="BK113" i="5"/>
  <c r="J113" i="5"/>
  <c r="J68" i="5"/>
  <c r="P168" i="5"/>
  <c r="T105" i="6"/>
  <c r="T97" i="6" s="1"/>
  <c r="R126" i="6"/>
  <c r="R157" i="6"/>
  <c r="BK171" i="6"/>
  <c r="J171" i="6"/>
  <c r="J74" i="6" s="1"/>
  <c r="R91" i="8"/>
  <c r="R90" i="8"/>
  <c r="R89" i="8"/>
  <c r="P149" i="9"/>
  <c r="BK378" i="9"/>
  <c r="J378" i="9" s="1"/>
  <c r="J69" i="9" s="1"/>
  <c r="T378" i="9"/>
  <c r="BK842" i="9"/>
  <c r="J842" i="9"/>
  <c r="J71" i="9"/>
  <c r="BK866" i="9"/>
  <c r="J866" i="9" s="1"/>
  <c r="J74" i="9" s="1"/>
  <c r="P883" i="9"/>
  <c r="BK933" i="9"/>
  <c r="J933" i="9"/>
  <c r="J78" i="9" s="1"/>
  <c r="P1034" i="9"/>
  <c r="R1084" i="9"/>
  <c r="R1129" i="9"/>
  <c r="T1183" i="9"/>
  <c r="P96" i="11"/>
  <c r="P95" i="11" s="1"/>
  <c r="R122" i="11"/>
  <c r="T142" i="11"/>
  <c r="BK176" i="11"/>
  <c r="J176" i="11"/>
  <c r="J69" i="11"/>
  <c r="BK192" i="11"/>
  <c r="J192" i="11" s="1"/>
  <c r="J72" i="11" s="1"/>
  <c r="T90" i="12"/>
  <c r="T89" i="12"/>
  <c r="T88" i="12"/>
  <c r="R101" i="13"/>
  <c r="R93" i="13" s="1"/>
  <c r="BK117" i="13"/>
  <c r="J117" i="13" s="1"/>
  <c r="J70" i="13" s="1"/>
  <c r="BK90" i="14"/>
  <c r="J90" i="14" s="1"/>
  <c r="J65" i="14" s="1"/>
  <c r="R90" i="14"/>
  <c r="R89" i="14" s="1"/>
  <c r="R88" i="14" s="1"/>
  <c r="R98" i="14"/>
  <c r="BK107" i="2"/>
  <c r="J107" i="2" s="1"/>
  <c r="J65" i="2" s="1"/>
  <c r="R107" i="2"/>
  <c r="BK127" i="2"/>
  <c r="J127" i="2"/>
  <c r="J67" i="2" s="1"/>
  <c r="R127" i="2"/>
  <c r="T127" i="2"/>
  <c r="BK642" i="2"/>
  <c r="J642" i="2"/>
  <c r="J69" i="2"/>
  <c r="P987" i="2"/>
  <c r="T1022" i="2"/>
  <c r="P1125" i="2"/>
  <c r="R1221" i="2"/>
  <c r="R1340" i="2"/>
  <c r="R1654" i="2"/>
  <c r="T106" i="3"/>
  <c r="T96" i="3" s="1"/>
  <c r="P168" i="3"/>
  <c r="R175" i="3"/>
  <c r="R99" i="4"/>
  <c r="R98" i="4"/>
  <c r="P141" i="4"/>
  <c r="T141" i="4"/>
  <c r="BK182" i="4"/>
  <c r="J182" i="4" s="1"/>
  <c r="J69" i="4" s="1"/>
  <c r="BK200" i="4"/>
  <c r="J200" i="4" s="1"/>
  <c r="J70" i="4" s="1"/>
  <c r="R206" i="4"/>
  <c r="R205" i="4" s="1"/>
  <c r="T229" i="4"/>
  <c r="P93" i="5"/>
  <c r="P92" i="5" s="1"/>
  <c r="R113" i="5"/>
  <c r="T168" i="5"/>
  <c r="R105" i="6"/>
  <c r="R97" i="6"/>
  <c r="BK126" i="6"/>
  <c r="J126" i="6" s="1"/>
  <c r="J71" i="6" s="1"/>
  <c r="P133" i="6"/>
  <c r="P157" i="6"/>
  <c r="T171" i="6"/>
  <c r="P91" i="8"/>
  <c r="P90" i="8" s="1"/>
  <c r="P89" i="8" s="1"/>
  <c r="AU63" i="1" s="1"/>
  <c r="BK96" i="8"/>
  <c r="J96" i="8"/>
  <c r="J66" i="8"/>
  <c r="R149" i="9"/>
  <c r="P378" i="9"/>
  <c r="BK619" i="9"/>
  <c r="J619" i="9" s="1"/>
  <c r="J70" i="9" s="1"/>
  <c r="R842" i="9"/>
  <c r="R866" i="9"/>
  <c r="BK904" i="9"/>
  <c r="J904" i="9"/>
  <c r="J76" i="9" s="1"/>
  <c r="T933" i="9"/>
  <c r="P1084" i="9"/>
  <c r="P1129" i="9"/>
  <c r="BK1150" i="9"/>
  <c r="J1150" i="9"/>
  <c r="J83" i="9" s="1"/>
  <c r="R1183" i="9"/>
  <c r="BK96" i="11"/>
  <c r="J96" i="11" s="1"/>
  <c r="J65" i="11" s="1"/>
  <c r="BK122" i="11"/>
  <c r="J122" i="11" s="1"/>
  <c r="J66" i="11" s="1"/>
  <c r="R142" i="11"/>
  <c r="R176" i="11"/>
  <c r="P192" i="11"/>
  <c r="P191" i="11" s="1"/>
  <c r="R90" i="12"/>
  <c r="R89" i="12"/>
  <c r="R88" i="12" s="1"/>
  <c r="P101" i="13"/>
  <c r="P93" i="13"/>
  <c r="P117" i="13"/>
  <c r="P116" i="13" s="1"/>
  <c r="T90" i="14"/>
  <c r="T89" i="14" s="1"/>
  <c r="T88" i="14" s="1"/>
  <c r="T98" i="14"/>
  <c r="BK101" i="3"/>
  <c r="J101" i="3" s="1"/>
  <c r="J66" i="3" s="1"/>
  <c r="BK862" i="9"/>
  <c r="J862" i="9"/>
  <c r="J72" i="9"/>
  <c r="BK135" i="4"/>
  <c r="J135" i="4" s="1"/>
  <c r="J66" i="4" s="1"/>
  <c r="BK925" i="9"/>
  <c r="J925" i="9" s="1"/>
  <c r="J77" i="9" s="1"/>
  <c r="BK188" i="11"/>
  <c r="J188" i="11"/>
  <c r="J70" i="11"/>
  <c r="BK113" i="13"/>
  <c r="J113" i="13" s="1"/>
  <c r="J68" i="13" s="1"/>
  <c r="BK94" i="13"/>
  <c r="J94" i="13"/>
  <c r="J65" i="13"/>
  <c r="BK122" i="2"/>
  <c r="J122" i="2" s="1"/>
  <c r="J66" i="2" s="1"/>
  <c r="BK97" i="3"/>
  <c r="J97" i="3"/>
  <c r="J65" i="3"/>
  <c r="BK276" i="4"/>
  <c r="J276" i="4" s="1"/>
  <c r="J75" i="4" s="1"/>
  <c r="BK119" i="6"/>
  <c r="J119" i="6"/>
  <c r="J68" i="6"/>
  <c r="BK87" i="10"/>
  <c r="J87" i="10" s="1"/>
  <c r="J64" i="10" s="1"/>
  <c r="BK1009" i="2"/>
  <c r="J1009" i="2"/>
  <c r="J71" i="2"/>
  <c r="BK103" i="3"/>
  <c r="J103" i="3" s="1"/>
  <c r="J67" i="3" s="1"/>
  <c r="BK123" i="6"/>
  <c r="J123" i="6"/>
  <c r="J70" i="6"/>
  <c r="BK102" i="8"/>
  <c r="J102" i="8" s="1"/>
  <c r="J67" i="8" s="1"/>
  <c r="BK118" i="3"/>
  <c r="J118" i="3"/>
  <c r="J69" i="3"/>
  <c r="BK98" i="6"/>
  <c r="J98" i="6" s="1"/>
  <c r="J65" i="6" s="1"/>
  <c r="BK102" i="6"/>
  <c r="J102" i="6"/>
  <c r="J66" i="6"/>
  <c r="BK101" i="12"/>
  <c r="J101" i="12" s="1"/>
  <c r="J66" i="12" s="1"/>
  <c r="BK98" i="13"/>
  <c r="J98" i="13"/>
  <c r="J66" i="13"/>
  <c r="BF94" i="14"/>
  <c r="E50" i="14"/>
  <c r="F59" i="14"/>
  <c r="J82" i="14"/>
  <c r="BF96" i="14"/>
  <c r="BF99" i="14"/>
  <c r="BF101" i="14"/>
  <c r="BK116" i="13"/>
  <c r="J116" i="13"/>
  <c r="J69" i="13" s="1"/>
  <c r="BF91" i="14"/>
  <c r="F59" i="13"/>
  <c r="J86" i="13"/>
  <c r="BF114" i="13"/>
  <c r="BF124" i="13"/>
  <c r="BF126" i="13"/>
  <c r="BF129" i="13"/>
  <c r="BF102" i="13"/>
  <c r="BF108" i="13"/>
  <c r="BF122" i="13"/>
  <c r="E50" i="13"/>
  <c r="BF95" i="13"/>
  <c r="BF104" i="13"/>
  <c r="BF106" i="13"/>
  <c r="BF120" i="13"/>
  <c r="BF99" i="13"/>
  <c r="BF111" i="13"/>
  <c r="BF118" i="13"/>
  <c r="F85" i="12"/>
  <c r="BF93" i="12"/>
  <c r="BF97" i="12"/>
  <c r="BF99" i="12"/>
  <c r="BF91" i="12"/>
  <c r="J56" i="12"/>
  <c r="E76" i="12"/>
  <c r="BF102" i="12"/>
  <c r="BK191" i="11"/>
  <c r="J191" i="11" s="1"/>
  <c r="J71" i="11" s="1"/>
  <c r="BF95" i="12"/>
  <c r="E50" i="11"/>
  <c r="J56" i="11"/>
  <c r="BF100" i="11"/>
  <c r="BF106" i="11"/>
  <c r="BF109" i="11"/>
  <c r="BF119" i="11"/>
  <c r="BF126" i="11"/>
  <c r="BF139" i="11"/>
  <c r="BF146" i="11"/>
  <c r="BF149" i="11"/>
  <c r="BF157" i="11"/>
  <c r="BF163" i="11"/>
  <c r="BF169" i="11"/>
  <c r="BF177" i="11"/>
  <c r="BF179" i="11"/>
  <c r="BF199" i="11"/>
  <c r="BF123" i="11"/>
  <c r="BF129" i="11"/>
  <c r="BF153" i="11"/>
  <c r="BF171" i="11"/>
  <c r="F91" i="11"/>
  <c r="BF112" i="11"/>
  <c r="BF114" i="11"/>
  <c r="BF132" i="11"/>
  <c r="BF166" i="11"/>
  <c r="BF183" i="11"/>
  <c r="BF193" i="11"/>
  <c r="BF196" i="11"/>
  <c r="BF204" i="11"/>
  <c r="BF97" i="11"/>
  <c r="BF117" i="11"/>
  <c r="BF143" i="11"/>
  <c r="BF151" i="11"/>
  <c r="BF155" i="11"/>
  <c r="BF173" i="11"/>
  <c r="BF181" i="11"/>
  <c r="BF186" i="11"/>
  <c r="BF189" i="11"/>
  <c r="BF201" i="11"/>
  <c r="BF206" i="11"/>
  <c r="BF209" i="11"/>
  <c r="BF214" i="11"/>
  <c r="BF217" i="11"/>
  <c r="BC66" i="1"/>
  <c r="J108" i="9"/>
  <c r="J65" i="9" s="1"/>
  <c r="J80" i="10"/>
  <c r="BF88" i="10"/>
  <c r="F59" i="10"/>
  <c r="E50" i="10"/>
  <c r="F59" i="9"/>
  <c r="BF178" i="9"/>
  <c r="BF201" i="9"/>
  <c r="BF269" i="9"/>
  <c r="BF350" i="9"/>
  <c r="BF376" i="9"/>
  <c r="BF424" i="9"/>
  <c r="BF442" i="9"/>
  <c r="BF449" i="9"/>
  <c r="BF474" i="9"/>
  <c r="BF504" i="9"/>
  <c r="BF517" i="9"/>
  <c r="BF632" i="9"/>
  <c r="BF667" i="9"/>
  <c r="BF688" i="9"/>
  <c r="BF776" i="9"/>
  <c r="BF782" i="9"/>
  <c r="BF808" i="9"/>
  <c r="BF814" i="9"/>
  <c r="BF854" i="9"/>
  <c r="BF860" i="9"/>
  <c r="BF877" i="9"/>
  <c r="BF912" i="9"/>
  <c r="BF926" i="9"/>
  <c r="BF934" i="9"/>
  <c r="BF957" i="9"/>
  <c r="BF990" i="9"/>
  <c r="BF1008" i="9"/>
  <c r="BF1019" i="9"/>
  <c r="BF1026" i="9"/>
  <c r="BF1028" i="9"/>
  <c r="BF1052" i="9"/>
  <c r="BF1082" i="9"/>
  <c r="BF1134" i="9"/>
  <c r="BF1151" i="9"/>
  <c r="BF1209" i="9"/>
  <c r="E50" i="9"/>
  <c r="BF109" i="9"/>
  <c r="BF113" i="9"/>
  <c r="BF125" i="9"/>
  <c r="BF221" i="9"/>
  <c r="BF241" i="9"/>
  <c r="BF253" i="9"/>
  <c r="BF259" i="9"/>
  <c r="BF333" i="9"/>
  <c r="BF389" i="9"/>
  <c r="BF527" i="9"/>
  <c r="BF589" i="9"/>
  <c r="BF614" i="9"/>
  <c r="BF650" i="9"/>
  <c r="BF692" i="9"/>
  <c r="BF710" i="9"/>
  <c r="BF722" i="9"/>
  <c r="BF759" i="9"/>
  <c r="BF805" i="9"/>
  <c r="BF807" i="9"/>
  <c r="BF818" i="9"/>
  <c r="BF820" i="9"/>
  <c r="BF831" i="9"/>
  <c r="BF847" i="9"/>
  <c r="BF849" i="9"/>
  <c r="BF858" i="9"/>
  <c r="BF905" i="9"/>
  <c r="BF967" i="9"/>
  <c r="BF971" i="9"/>
  <c r="BF1014" i="9"/>
  <c r="BF1018" i="9"/>
  <c r="BF1022" i="9"/>
  <c r="BF1029" i="9"/>
  <c r="BF1035" i="9"/>
  <c r="BF1050" i="9"/>
  <c r="BF1068" i="9"/>
  <c r="BF1124" i="9"/>
  <c r="BF1130" i="9"/>
  <c r="BF1132" i="9"/>
  <c r="BF129" i="9"/>
  <c r="BF205" i="9"/>
  <c r="BF209" i="9"/>
  <c r="BF335" i="9"/>
  <c r="BF369" i="9"/>
  <c r="BF420" i="9"/>
  <c r="BF476" i="9"/>
  <c r="BF523" i="9"/>
  <c r="BF529" i="9"/>
  <c r="BF608" i="9"/>
  <c r="BF703" i="9"/>
  <c r="BF718" i="9"/>
  <c r="BF728" i="9"/>
  <c r="BF738" i="9"/>
  <c r="BF769" i="9"/>
  <c r="BF786" i="9"/>
  <c r="BF843" i="9"/>
  <c r="BF871" i="9"/>
  <c r="BF879" i="9"/>
  <c r="BF881" i="9"/>
  <c r="BF884" i="9"/>
  <c r="BF899" i="9"/>
  <c r="BF943" i="9"/>
  <c r="BF980" i="9"/>
  <c r="BF982" i="9"/>
  <c r="BF984" i="9"/>
  <c r="BF988" i="9"/>
  <c r="BF998" i="9"/>
  <c r="BF1002" i="9"/>
  <c r="BF1004" i="9"/>
  <c r="BF1054" i="9"/>
  <c r="BF1080" i="9"/>
  <c r="BF1110" i="9"/>
  <c r="J56" i="9"/>
  <c r="BF133" i="9"/>
  <c r="BF150" i="9"/>
  <c r="BF239" i="9"/>
  <c r="BF294" i="9"/>
  <c r="BF322" i="9"/>
  <c r="BF399" i="9"/>
  <c r="BF422" i="9"/>
  <c r="BF431" i="9"/>
  <c r="BF465" i="9"/>
  <c r="BF506" i="9"/>
  <c r="BF519" i="9"/>
  <c r="BF531" i="9"/>
  <c r="BF550" i="9"/>
  <c r="BF574" i="9"/>
  <c r="BF598" i="9"/>
  <c r="BF646" i="9"/>
  <c r="BF845" i="9"/>
  <c r="BF863" i="9"/>
  <c r="BF867" i="9"/>
  <c r="BF902" i="9"/>
  <c r="BF923" i="9"/>
  <c r="BF956" i="9"/>
  <c r="BF958" i="9"/>
  <c r="BF973" i="9"/>
  <c r="BF997" i="9"/>
  <c r="BF1021" i="9"/>
  <c r="BF1024" i="9"/>
  <c r="BF136" i="9"/>
  <c r="BF143" i="9"/>
  <c r="BF167" i="9"/>
  <c r="BF296" i="9"/>
  <c r="BF309" i="9"/>
  <c r="BF379" i="9"/>
  <c r="BF461" i="9"/>
  <c r="BF515" i="9"/>
  <c r="BF714" i="9"/>
  <c r="BF750" i="9"/>
  <c r="BF790" i="9"/>
  <c r="BF801" i="9"/>
  <c r="BF806" i="9"/>
  <c r="BF852" i="9"/>
  <c r="BF856" i="9"/>
  <c r="BF875" i="9"/>
  <c r="BF954" i="9"/>
  <c r="BF965" i="9"/>
  <c r="BF1010" i="9"/>
  <c r="BF1016" i="9"/>
  <c r="BF1066" i="9"/>
  <c r="BF1109" i="9"/>
  <c r="BF1121" i="9"/>
  <c r="BF1127" i="9"/>
  <c r="BF1137" i="9"/>
  <c r="BF1177" i="9"/>
  <c r="BF117" i="9"/>
  <c r="BF140" i="9"/>
  <c r="BF145" i="9"/>
  <c r="BF147" i="9"/>
  <c r="BF159" i="9"/>
  <c r="BF225" i="9"/>
  <c r="BF281" i="9"/>
  <c r="BF362" i="9"/>
  <c r="BF535" i="9"/>
  <c r="BF618" i="9"/>
  <c r="BF620" i="9"/>
  <c r="BF661" i="9"/>
  <c r="BF686" i="9"/>
  <c r="BF1031" i="9"/>
  <c r="BF1032" i="9"/>
  <c r="BF1039" i="9"/>
  <c r="BF1042" i="9"/>
  <c r="BF1085" i="9"/>
  <c r="BF1126" i="9"/>
  <c r="BF1181" i="9"/>
  <c r="BF1184" i="9"/>
  <c r="BF1206" i="9"/>
  <c r="E50" i="8"/>
  <c r="BF92" i="8"/>
  <c r="BF99" i="8"/>
  <c r="F86" i="8"/>
  <c r="BF100" i="8"/>
  <c r="J56" i="8"/>
  <c r="BF97" i="8"/>
  <c r="BF94" i="8"/>
  <c r="BF103" i="8"/>
  <c r="BK97" i="6"/>
  <c r="J97" i="6"/>
  <c r="J64" i="6"/>
  <c r="J56" i="6"/>
  <c r="BF99" i="6"/>
  <c r="BF103" i="6"/>
  <c r="BF112" i="6"/>
  <c r="BF120" i="6"/>
  <c r="BF127" i="6"/>
  <c r="BF130" i="6"/>
  <c r="BF131" i="6"/>
  <c r="BF138" i="6"/>
  <c r="BF146" i="6"/>
  <c r="BF153" i="6"/>
  <c r="BF155" i="6"/>
  <c r="E84" i="6"/>
  <c r="BF134" i="6"/>
  <c r="BF144" i="6"/>
  <c r="BF150" i="6"/>
  <c r="BF152" i="6"/>
  <c r="BF108" i="6"/>
  <c r="BF115" i="6"/>
  <c r="BF124" i="6"/>
  <c r="BF142" i="6"/>
  <c r="BF169" i="6"/>
  <c r="BF174" i="6"/>
  <c r="BF175" i="6"/>
  <c r="BF177" i="6"/>
  <c r="BF160" i="6"/>
  <c r="BF162" i="6"/>
  <c r="BF166" i="6"/>
  <c r="F93" i="6"/>
  <c r="BF110" i="6"/>
  <c r="BF117" i="6"/>
  <c r="BF129" i="6"/>
  <c r="BF136" i="6"/>
  <c r="BF143" i="6"/>
  <c r="BF148" i="6"/>
  <c r="BF154" i="6"/>
  <c r="BF158" i="6"/>
  <c r="BF168" i="6"/>
  <c r="BF172" i="6"/>
  <c r="BF179" i="6"/>
  <c r="BF180" i="6"/>
  <c r="BF106" i="6"/>
  <c r="BF128" i="6"/>
  <c r="BF164" i="6"/>
  <c r="J99" i="4"/>
  <c r="J65" i="4"/>
  <c r="F59" i="5"/>
  <c r="J85" i="5"/>
  <c r="BF98" i="5"/>
  <c r="BF111" i="5"/>
  <c r="BF131" i="5"/>
  <c r="BF135" i="5"/>
  <c r="BF96" i="5"/>
  <c r="BF116" i="5"/>
  <c r="BF118" i="5"/>
  <c r="BF120" i="5"/>
  <c r="BF124" i="5"/>
  <c r="BF126" i="5"/>
  <c r="BF143" i="5"/>
  <c r="BF144" i="5"/>
  <c r="BF164" i="5"/>
  <c r="E79" i="5"/>
  <c r="BF107" i="5"/>
  <c r="BF150" i="5"/>
  <c r="BF156" i="5"/>
  <c r="BK205" i="4"/>
  <c r="J205" i="4"/>
  <c r="J71" i="4" s="1"/>
  <c r="BF94" i="5"/>
  <c r="BF109" i="5"/>
  <c r="BF122" i="5"/>
  <c r="BF132" i="5"/>
  <c r="BF158" i="5"/>
  <c r="BF160" i="5"/>
  <c r="BF162" i="5"/>
  <c r="BF171" i="5"/>
  <c r="BF100" i="5"/>
  <c r="BF103" i="5"/>
  <c r="BF138" i="5"/>
  <c r="BF141" i="5"/>
  <c r="BF147" i="5"/>
  <c r="BF166" i="5"/>
  <c r="BF169" i="5"/>
  <c r="BF114" i="5"/>
  <c r="BF128" i="5"/>
  <c r="BF152" i="5"/>
  <c r="BF154" i="5"/>
  <c r="BF113" i="4"/>
  <c r="BF128" i="4"/>
  <c r="BF130" i="4"/>
  <c r="BF166" i="4"/>
  <c r="BF170" i="4"/>
  <c r="BF185" i="4"/>
  <c r="BF194" i="4"/>
  <c r="BF207" i="4"/>
  <c r="BF236" i="4"/>
  <c r="BF245" i="4"/>
  <c r="BF264" i="4"/>
  <c r="BF115" i="4"/>
  <c r="BF136" i="4"/>
  <c r="BF142" i="4"/>
  <c r="BF148" i="4"/>
  <c r="BF161" i="4"/>
  <c r="BF168" i="4"/>
  <c r="BF212" i="4"/>
  <c r="BF230" i="4"/>
  <c r="BF238" i="4"/>
  <c r="BF250" i="4"/>
  <c r="J91" i="4"/>
  <c r="BF110" i="4"/>
  <c r="BF118" i="4"/>
  <c r="BF120" i="4"/>
  <c r="BF151" i="4"/>
  <c r="BF172" i="4"/>
  <c r="BF183" i="4"/>
  <c r="BF187" i="4"/>
  <c r="BF192" i="4"/>
  <c r="BF196" i="4"/>
  <c r="BF201" i="4"/>
  <c r="BF203" i="4"/>
  <c r="BF232" i="4"/>
  <c r="BF246" i="4"/>
  <c r="BF254" i="4"/>
  <c r="BF256" i="4"/>
  <c r="BF258" i="4"/>
  <c r="BF260" i="4"/>
  <c r="BF262" i="4"/>
  <c r="BF274" i="4"/>
  <c r="BF277" i="4"/>
  <c r="BF100" i="4"/>
  <c r="BF123" i="4"/>
  <c r="BF189" i="4"/>
  <c r="BF217" i="4"/>
  <c r="BF219" i="4"/>
  <c r="BF225" i="4"/>
  <c r="BF231" i="4"/>
  <c r="BF249" i="4"/>
  <c r="BF252" i="4"/>
  <c r="E50" i="4"/>
  <c r="F59" i="4"/>
  <c r="BF105" i="4"/>
  <c r="BF107" i="4"/>
  <c r="BF145" i="4"/>
  <c r="BF158" i="4"/>
  <c r="BF177" i="4"/>
  <c r="BF198" i="4"/>
  <c r="BF227" i="4"/>
  <c r="BF234" i="4"/>
  <c r="BF241" i="4"/>
  <c r="BF242" i="4"/>
  <c r="BF267" i="4"/>
  <c r="BF270" i="4"/>
  <c r="BF123" i="3"/>
  <c r="BF128" i="3"/>
  <c r="BF159" i="3"/>
  <c r="BF160" i="3"/>
  <c r="BF166" i="3"/>
  <c r="BF184" i="3"/>
  <c r="J56" i="3"/>
  <c r="E83" i="3"/>
  <c r="BF98" i="3"/>
  <c r="BF111" i="3"/>
  <c r="BF113" i="3"/>
  <c r="BF133" i="3"/>
  <c r="BF138" i="3"/>
  <c r="BF140" i="3"/>
  <c r="BF146" i="3"/>
  <c r="BF155" i="3"/>
  <c r="BF164" i="3"/>
  <c r="BF176" i="3"/>
  <c r="BF178" i="3"/>
  <c r="BF104" i="3"/>
  <c r="BF127" i="3"/>
  <c r="BF136" i="3"/>
  <c r="BF148" i="3"/>
  <c r="BF102" i="3"/>
  <c r="BF134" i="3"/>
  <c r="BF135" i="3"/>
  <c r="BF153" i="3"/>
  <c r="BF169" i="3"/>
  <c r="BF173" i="3"/>
  <c r="BF180" i="3"/>
  <c r="F59" i="3"/>
  <c r="BF109" i="3"/>
  <c r="BF130" i="3"/>
  <c r="BF131" i="3"/>
  <c r="BF142" i="3"/>
  <c r="BF157" i="3"/>
  <c r="BF162" i="3"/>
  <c r="BF107" i="3"/>
  <c r="BF116" i="3"/>
  <c r="BF119" i="3"/>
  <c r="BF125" i="3"/>
  <c r="BF144" i="3"/>
  <c r="BF150" i="3"/>
  <c r="BF182" i="3"/>
  <c r="J56" i="2"/>
  <c r="F102" i="2"/>
  <c r="BF123" i="2"/>
  <c r="BF155" i="2"/>
  <c r="BF304" i="2"/>
  <c r="BF308" i="2"/>
  <c r="BF320" i="2"/>
  <c r="BF399" i="2"/>
  <c r="BF401" i="2"/>
  <c r="BF488" i="2"/>
  <c r="BF603" i="2"/>
  <c r="BF694" i="2"/>
  <c r="BF810" i="2"/>
  <c r="BF814" i="2"/>
  <c r="BF844" i="2"/>
  <c r="BF1014" i="2"/>
  <c r="BF1076" i="2"/>
  <c r="BF1137" i="2"/>
  <c r="BF1153" i="2"/>
  <c r="BF1160" i="2"/>
  <c r="BF1173" i="2"/>
  <c r="BF1190" i="2"/>
  <c r="BF1197" i="2"/>
  <c r="BF1204" i="2"/>
  <c r="BF1215" i="2"/>
  <c r="BF1216" i="2"/>
  <c r="BF1285" i="2"/>
  <c r="BF1305" i="2"/>
  <c r="BF1507" i="2"/>
  <c r="BF1520" i="2"/>
  <c r="BF1536" i="2"/>
  <c r="BF215" i="2"/>
  <c r="BF387" i="2"/>
  <c r="BF389" i="2"/>
  <c r="BF484" i="2"/>
  <c r="BF1626" i="2"/>
  <c r="BF1633" i="2"/>
  <c r="BF1652" i="2"/>
  <c r="BF114" i="2"/>
  <c r="BF288" i="2"/>
  <c r="BF290" i="2"/>
  <c r="BF340" i="2"/>
  <c r="BF344" i="2"/>
  <c r="BF486" i="2"/>
  <c r="BF619" i="2"/>
  <c r="BF664" i="2"/>
  <c r="BF684" i="2"/>
  <c r="BF688" i="2"/>
  <c r="BF720" i="2"/>
  <c r="BF818" i="2"/>
  <c r="BF833" i="2"/>
  <c r="BF973" i="2"/>
  <c r="BF990" i="2"/>
  <c r="BF1003" i="2"/>
  <c r="BF1005" i="2"/>
  <c r="BF1007" i="2"/>
  <c r="BF1010" i="2"/>
  <c r="BF1037" i="2"/>
  <c r="BF1050" i="2"/>
  <c r="BF1062" i="2"/>
  <c r="BF1106" i="2"/>
  <c r="BF1157" i="2"/>
  <c r="BF1175" i="2"/>
  <c r="BF1179" i="2"/>
  <c r="BF1184" i="2"/>
  <c r="BF1193" i="2"/>
  <c r="BF1524" i="2"/>
  <c r="E50" i="2"/>
  <c r="BF117" i="2"/>
  <c r="BF119" i="2"/>
  <c r="BF206" i="2"/>
  <c r="BF227" i="2"/>
  <c r="BF397" i="2"/>
  <c r="BF418" i="2"/>
  <c r="BF482" i="2"/>
  <c r="BF490" i="2"/>
  <c r="BF616" i="2"/>
  <c r="BF622" i="2"/>
  <c r="BF627" i="2"/>
  <c r="BF628" i="2"/>
  <c r="BF692" i="2"/>
  <c r="BF840" i="2"/>
  <c r="BF967" i="2"/>
  <c r="BF972" i="2"/>
  <c r="BF980" i="2"/>
  <c r="BF999" i="2"/>
  <c r="BF1036" i="2"/>
  <c r="BF1052" i="2"/>
  <c r="BF1075" i="2"/>
  <c r="BF1099" i="2"/>
  <c r="BF1126" i="2"/>
  <c r="BF1156" i="2"/>
  <c r="BF1171" i="2"/>
  <c r="BF1199" i="2"/>
  <c r="BF1209" i="2"/>
  <c r="BF1211" i="2"/>
  <c r="BF1213" i="2"/>
  <c r="BF1218" i="2"/>
  <c r="BF1222" i="2"/>
  <c r="BF1235" i="2"/>
  <c r="BF1238" i="2"/>
  <c r="BF1241" i="2"/>
  <c r="BF1312" i="2"/>
  <c r="BF1313" i="2"/>
  <c r="BF1502" i="2"/>
  <c r="BF1572" i="2"/>
  <c r="BF1615" i="2"/>
  <c r="BF147" i="2"/>
  <c r="BF159" i="2"/>
  <c r="BF181" i="2"/>
  <c r="BF185" i="2"/>
  <c r="BF198" i="2"/>
  <c r="BF225" i="2"/>
  <c r="BF495" i="2"/>
  <c r="BF621" i="2"/>
  <c r="BF624" i="2"/>
  <c r="BF641" i="2"/>
  <c r="BF658" i="2"/>
  <c r="BF758" i="2"/>
  <c r="BF786" i="2"/>
  <c r="BF795" i="2"/>
  <c r="BF881" i="2"/>
  <c r="BF970" i="2"/>
  <c r="BF992" i="2"/>
  <c r="BF997" i="2"/>
  <c r="BF1020" i="2"/>
  <c r="BF1061" i="2"/>
  <c r="BF1110" i="2"/>
  <c r="BF1123" i="2"/>
  <c r="BF1144" i="2"/>
  <c r="BF1149" i="2"/>
  <c r="BF1163" i="2"/>
  <c r="BF1170" i="2"/>
  <c r="BF1181" i="2"/>
  <c r="BF1187" i="2"/>
  <c r="BF1194" i="2"/>
  <c r="BF1196" i="2"/>
  <c r="BF1200" i="2"/>
  <c r="BF1206" i="2"/>
  <c r="BF1219" i="2"/>
  <c r="BF1243" i="2"/>
  <c r="BF1301" i="2"/>
  <c r="BF1303" i="2"/>
  <c r="BF1323" i="2"/>
  <c r="BF1326" i="2"/>
  <c r="BF1328" i="2"/>
  <c r="BF1341" i="2"/>
  <c r="BF1504" i="2"/>
  <c r="BF1543" i="2"/>
  <c r="BF1545" i="2"/>
  <c r="BF1548" i="2"/>
  <c r="BF1587" i="2"/>
  <c r="BF1597" i="2"/>
  <c r="BF1598" i="2"/>
  <c r="BF1600" i="2"/>
  <c r="BF1607" i="2"/>
  <c r="BF1646" i="2"/>
  <c r="BF1655" i="2"/>
  <c r="BF1762" i="2"/>
  <c r="BF1864" i="2"/>
  <c r="BF108" i="2"/>
  <c r="BF112" i="2"/>
  <c r="BF128" i="2"/>
  <c r="BF174" i="2"/>
  <c r="BF183" i="2"/>
  <c r="BF286" i="2"/>
  <c r="BF306" i="2"/>
  <c r="BF328" i="2"/>
  <c r="BF338" i="2"/>
  <c r="BF625" i="2"/>
  <c r="BF643" i="2"/>
  <c r="BF799" i="2"/>
  <c r="BF951" i="2"/>
  <c r="BF971" i="2"/>
  <c r="BF988" i="2"/>
  <c r="BF994" i="2"/>
  <c r="BF1001" i="2"/>
  <c r="BF1018" i="2"/>
  <c r="BF1023" i="2"/>
  <c r="BF1089" i="2"/>
  <c r="BF1092" i="2"/>
  <c r="BF1113" i="2"/>
  <c r="BF1120" i="2"/>
  <c r="BF1130" i="2"/>
  <c r="BF1155" i="2"/>
  <c r="BF1158" i="2"/>
  <c r="BF1162" i="2"/>
  <c r="BF1177" i="2"/>
  <c r="BF1183" i="2"/>
  <c r="BF1185" i="2"/>
  <c r="BF1188" i="2"/>
  <c r="BF1192" i="2"/>
  <c r="BF1202" i="2"/>
  <c r="BF1208" i="2"/>
  <c r="BF1229" i="2"/>
  <c r="BF1246" i="2"/>
  <c r="BF1329" i="2"/>
  <c r="BF1338" i="2"/>
  <c r="BF1412" i="2"/>
  <c r="BF1424" i="2"/>
  <c r="BF1623" i="2"/>
  <c r="F37" i="4"/>
  <c r="BB58" i="1"/>
  <c r="F37" i="13"/>
  <c r="BB68" i="1" s="1"/>
  <c r="F35" i="14"/>
  <c r="AZ69" i="1"/>
  <c r="J35" i="3"/>
  <c r="AV57" i="1"/>
  <c r="F39" i="3"/>
  <c r="BD57" i="1" s="1"/>
  <c r="F37" i="6"/>
  <c r="BB60" i="1" s="1"/>
  <c r="F35" i="11"/>
  <c r="AZ66" i="1"/>
  <c r="J35" i="13"/>
  <c r="AV68" i="1" s="1"/>
  <c r="F39" i="14"/>
  <c r="BD69" i="1" s="1"/>
  <c r="F37" i="2"/>
  <c r="BB56" i="1"/>
  <c r="J35" i="8"/>
  <c r="AV63" i="1" s="1"/>
  <c r="F38" i="5"/>
  <c r="BC59" i="1" s="1"/>
  <c r="J35" i="12"/>
  <c r="AV67" i="1"/>
  <c r="F35" i="13"/>
  <c r="AZ68" i="1" s="1"/>
  <c r="F38" i="13"/>
  <c r="BC68" i="1" s="1"/>
  <c r="F37" i="5"/>
  <c r="BB59" i="1"/>
  <c r="F39" i="6"/>
  <c r="BD60" i="1" s="1"/>
  <c r="J35" i="14"/>
  <c r="AV69" i="1" s="1"/>
  <c r="F35" i="2"/>
  <c r="AZ56" i="1"/>
  <c r="F37" i="8"/>
  <c r="BB63" i="1" s="1"/>
  <c r="J35" i="4"/>
  <c r="AV58" i="1"/>
  <c r="AV61" i="1"/>
  <c r="F35" i="8"/>
  <c r="AZ63" i="1" s="1"/>
  <c r="F35" i="9"/>
  <c r="AZ64" i="1"/>
  <c r="F37" i="3"/>
  <c r="BB57" i="1"/>
  <c r="F38" i="8"/>
  <c r="BC63" i="1" s="1"/>
  <c r="F37" i="11"/>
  <c r="BB66" i="1"/>
  <c r="F39" i="4"/>
  <c r="BD58" i="1"/>
  <c r="J36" i="10"/>
  <c r="AW65" i="1" s="1"/>
  <c r="AT65" i="1" s="1"/>
  <c r="F37" i="12"/>
  <c r="BB67" i="1"/>
  <c r="F35" i="12"/>
  <c r="AZ67" i="1" s="1"/>
  <c r="F39" i="12"/>
  <c r="BD67" i="1"/>
  <c r="F39" i="13"/>
  <c r="BD68" i="1"/>
  <c r="F38" i="14"/>
  <c r="BC69" i="1" s="1"/>
  <c r="F38" i="2"/>
  <c r="BC56" i="1"/>
  <c r="F38" i="9"/>
  <c r="BC64" i="1"/>
  <c r="J35" i="2"/>
  <c r="AV56" i="1" s="1"/>
  <c r="F39" i="9"/>
  <c r="BD64" i="1"/>
  <c r="F35" i="3"/>
  <c r="AZ57" i="1"/>
  <c r="J35" i="9"/>
  <c r="AV64" i="1" s="1"/>
  <c r="AS54" i="1"/>
  <c r="F38" i="3"/>
  <c r="BC57" i="1"/>
  <c r="F35" i="4"/>
  <c r="AZ58" i="1"/>
  <c r="F38" i="4"/>
  <c r="BC58" i="1" s="1"/>
  <c r="F39" i="5"/>
  <c r="BD59" i="1"/>
  <c r="J35" i="6"/>
  <c r="AV60" i="1"/>
  <c r="F35" i="6"/>
  <c r="AZ60" i="1" s="1"/>
  <c r="F39" i="8"/>
  <c r="BD63" i="1"/>
  <c r="J35" i="11"/>
  <c r="AV66" i="1"/>
  <c r="F38" i="12"/>
  <c r="BC67" i="1" s="1"/>
  <c r="F37" i="14"/>
  <c r="BB69" i="1"/>
  <c r="F35" i="5"/>
  <c r="AZ59" i="1"/>
  <c r="AW61" i="1"/>
  <c r="F35" i="10"/>
  <c r="AZ65" i="1"/>
  <c r="F39" i="11"/>
  <c r="BD66" i="1"/>
  <c r="J35" i="5"/>
  <c r="AV59" i="1" s="1"/>
  <c r="F38" i="6"/>
  <c r="BC60" i="1"/>
  <c r="F37" i="9"/>
  <c r="BB64" i="1"/>
  <c r="F39" i="2"/>
  <c r="BD56" i="1" s="1"/>
  <c r="E23" i="16" l="1"/>
  <c r="F23" i="16" s="1"/>
  <c r="F24" i="16" s="1"/>
  <c r="G24" i="16" s="1"/>
  <c r="F21" i="16"/>
  <c r="G21" i="16" s="1"/>
  <c r="F30" i="16" s="1"/>
  <c r="BK106" i="2"/>
  <c r="BK121" i="3"/>
  <c r="J121" i="3" s="1"/>
  <c r="J70" i="3" s="1"/>
  <c r="BK865" i="9"/>
  <c r="J865" i="9" s="1"/>
  <c r="J73" i="9" s="1"/>
  <c r="R122" i="6"/>
  <c r="R96" i="6"/>
  <c r="P89" i="14"/>
  <c r="P88" i="14" s="1"/>
  <c r="AU69" i="1" s="1"/>
  <c r="P122" i="6"/>
  <c r="P96" i="6"/>
  <c r="AU60" i="1"/>
  <c r="P94" i="11"/>
  <c r="AU66" i="1" s="1"/>
  <c r="T106" i="2"/>
  <c r="R107" i="9"/>
  <c r="P106" i="2"/>
  <c r="P105" i="5"/>
  <c r="P91" i="5"/>
  <c r="AU59" i="1" s="1"/>
  <c r="T1012" i="2"/>
  <c r="P92" i="13"/>
  <c r="AU68" i="1"/>
  <c r="BK98" i="4"/>
  <c r="BK97" i="4" s="1"/>
  <c r="J97" i="4" s="1"/>
  <c r="J63" i="4" s="1"/>
  <c r="J98" i="4"/>
  <c r="J64" i="4" s="1"/>
  <c r="P121" i="3"/>
  <c r="P95" i="3" s="1"/>
  <c r="AU57" i="1" s="1"/>
  <c r="T92" i="13"/>
  <c r="T95" i="11"/>
  <c r="T94" i="11" s="1"/>
  <c r="P865" i="9"/>
  <c r="T107" i="9"/>
  <c r="R1012" i="2"/>
  <c r="T90" i="8"/>
  <c r="T89" i="8"/>
  <c r="T98" i="4"/>
  <c r="P1012" i="2"/>
  <c r="R106" i="2"/>
  <c r="P205" i="4"/>
  <c r="P107" i="9"/>
  <c r="P106" i="9"/>
  <c r="AU64" i="1" s="1"/>
  <c r="T865" i="9"/>
  <c r="T106" i="9" s="1"/>
  <c r="BK95" i="11"/>
  <c r="J95" i="11"/>
  <c r="J64" i="11"/>
  <c r="R865" i="9"/>
  <c r="R97" i="4"/>
  <c r="R121" i="3"/>
  <c r="R95" i="3"/>
  <c r="R92" i="13"/>
  <c r="R95" i="11"/>
  <c r="R94" i="11" s="1"/>
  <c r="P98" i="4"/>
  <c r="P97" i="4" s="1"/>
  <c r="AU58" i="1" s="1"/>
  <c r="BK107" i="9"/>
  <c r="J107" i="9"/>
  <c r="J64" i="9" s="1"/>
  <c r="T105" i="5"/>
  <c r="T91" i="5" s="1"/>
  <c r="T122" i="6"/>
  <c r="T96" i="6"/>
  <c r="R105" i="5"/>
  <c r="R91" i="5" s="1"/>
  <c r="T205" i="4"/>
  <c r="T121" i="3"/>
  <c r="T95" i="3"/>
  <c r="BK1012" i="2"/>
  <c r="J1012" i="2"/>
  <c r="J72" i="2" s="1"/>
  <c r="BK96" i="3"/>
  <c r="J96" i="3" s="1"/>
  <c r="J64" i="3" s="1"/>
  <c r="BK122" i="6"/>
  <c r="BK96" i="6" s="1"/>
  <c r="J96" i="6" s="1"/>
  <c r="J32" i="6" s="1"/>
  <c r="AG60" i="1" s="1"/>
  <c r="J122" i="6"/>
  <c r="J69" i="6" s="1"/>
  <c r="BK105" i="5"/>
  <c r="J105" i="5"/>
  <c r="J66" i="5" s="1"/>
  <c r="BK89" i="12"/>
  <c r="J89" i="12" s="1"/>
  <c r="J64" i="12" s="1"/>
  <c r="BK90" i="8"/>
  <c r="J90" i="8"/>
  <c r="J64" i="8" s="1"/>
  <c r="BK86" i="10"/>
  <c r="J86" i="10" s="1"/>
  <c r="J63" i="10" s="1"/>
  <c r="BK93" i="13"/>
  <c r="BK92" i="13" s="1"/>
  <c r="J92" i="13" s="1"/>
  <c r="J63" i="13" s="1"/>
  <c r="J93" i="13"/>
  <c r="J64" i="13" s="1"/>
  <c r="BK89" i="14"/>
  <c r="J89" i="14" s="1"/>
  <c r="J64" i="14" s="1"/>
  <c r="BK94" i="11"/>
  <c r="J94" i="11" s="1"/>
  <c r="J63" i="11" s="1"/>
  <c r="BK106" i="9"/>
  <c r="J106" i="9"/>
  <c r="J63" i="9" s="1"/>
  <c r="J106" i="2"/>
  <c r="J64" i="2"/>
  <c r="F36" i="14"/>
  <c r="BA69" i="1"/>
  <c r="BB62" i="1"/>
  <c r="AX62" i="1"/>
  <c r="J36" i="5"/>
  <c r="AW59" i="1"/>
  <c r="AT59" i="1" s="1"/>
  <c r="BD55" i="1"/>
  <c r="AZ55" i="1"/>
  <c r="AV55" i="1" s="1"/>
  <c r="F36" i="9"/>
  <c r="BA64" i="1" s="1"/>
  <c r="J36" i="12"/>
  <c r="AW67" i="1"/>
  <c r="AT67" i="1" s="1"/>
  <c r="BD62" i="1"/>
  <c r="J36" i="3"/>
  <c r="AW57" i="1" s="1"/>
  <c r="AT57" i="1" s="1"/>
  <c r="J36" i="8"/>
  <c r="AW63" i="1" s="1"/>
  <c r="AT63" i="1" s="1"/>
  <c r="J36" i="2"/>
  <c r="AW56" i="1" s="1"/>
  <c r="AT56" i="1" s="1"/>
  <c r="F36" i="2"/>
  <c r="BA56" i="1" s="1"/>
  <c r="F36" i="11"/>
  <c r="BA66" i="1"/>
  <c r="J36" i="6"/>
  <c r="AW60" i="1"/>
  <c r="AT60" i="1"/>
  <c r="J36" i="11"/>
  <c r="AW66" i="1"/>
  <c r="AT66" i="1"/>
  <c r="J36" i="13"/>
  <c r="AW68" i="1"/>
  <c r="AT68" i="1"/>
  <c r="AZ62" i="1"/>
  <c r="AV62" i="1"/>
  <c r="F36" i="3"/>
  <c r="BA57" i="1" s="1"/>
  <c r="F36" i="5"/>
  <c r="BA59" i="1"/>
  <c r="BA61" i="1"/>
  <c r="AT61" i="1"/>
  <c r="F36" i="8"/>
  <c r="BA63" i="1"/>
  <c r="F36" i="13"/>
  <c r="BA68" i="1" s="1"/>
  <c r="J36" i="4"/>
  <c r="AW58" i="1"/>
  <c r="AT58" i="1" s="1"/>
  <c r="F36" i="10"/>
  <c r="BA65" i="1"/>
  <c r="F36" i="12"/>
  <c r="BA67" i="1"/>
  <c r="J36" i="14"/>
  <c r="AW69" i="1" s="1"/>
  <c r="AT69" i="1" s="1"/>
  <c r="BC62" i="1"/>
  <c r="AY62" i="1" s="1"/>
  <c r="F36" i="4"/>
  <c r="BA58" i="1"/>
  <c r="F36" i="6"/>
  <c r="BA60" i="1"/>
  <c r="BB55" i="1"/>
  <c r="AX55" i="1" s="1"/>
  <c r="BC55" i="1"/>
  <c r="AY55" i="1" s="1"/>
  <c r="J36" i="9"/>
  <c r="AW64" i="1"/>
  <c r="AT64" i="1"/>
  <c r="T97" i="4" l="1"/>
  <c r="R106" i="9"/>
  <c r="R105" i="2"/>
  <c r="P105" i="2"/>
  <c r="AU56" i="1"/>
  <c r="AU55" i="1" s="1"/>
  <c r="T105" i="2"/>
  <c r="BK105" i="2"/>
  <c r="J105" i="2"/>
  <c r="BK95" i="3"/>
  <c r="J95" i="3"/>
  <c r="BK89" i="8"/>
  <c r="J89" i="8" s="1"/>
  <c r="J32" i="8" s="1"/>
  <c r="AG63" i="1" s="1"/>
  <c r="BK88" i="14"/>
  <c r="J88" i="14"/>
  <c r="J63" i="14"/>
  <c r="BK88" i="12"/>
  <c r="J88" i="12"/>
  <c r="J63" i="12" s="1"/>
  <c r="BK91" i="5"/>
  <c r="J91" i="5"/>
  <c r="J63" i="5"/>
  <c r="AN60" i="1"/>
  <c r="J63" i="6"/>
  <c r="J41" i="6"/>
  <c r="J32" i="10"/>
  <c r="J41" i="10"/>
  <c r="BA55" i="1"/>
  <c r="AW55" i="1" s="1"/>
  <c r="AT55" i="1" s="1"/>
  <c r="J32" i="9"/>
  <c r="AG64" i="1"/>
  <c r="BC54" i="1"/>
  <c r="AY54" i="1" s="1"/>
  <c r="J32" i="4"/>
  <c r="AG58" i="1" s="1"/>
  <c r="AZ54" i="1"/>
  <c r="AU62" i="1"/>
  <c r="BD54" i="1"/>
  <c r="W33" i="1" s="1"/>
  <c r="J32" i="2"/>
  <c r="AG56" i="1"/>
  <c r="J32" i="11"/>
  <c r="AG66" i="1"/>
  <c r="AN66" i="1" s="1"/>
  <c r="J32" i="13"/>
  <c r="AG68" i="1"/>
  <c r="AN68" i="1"/>
  <c r="BB54" i="1"/>
  <c r="AX54" i="1" s="1"/>
  <c r="J32" i="3"/>
  <c r="AG57" i="1" s="1"/>
  <c r="BA62" i="1"/>
  <c r="AW62" i="1"/>
  <c r="AT62" i="1" s="1"/>
  <c r="J41" i="8" l="1"/>
  <c r="J41" i="3"/>
  <c r="J41" i="2"/>
  <c r="AG65" i="1"/>
  <c r="AN65" i="1"/>
  <c r="J63" i="8"/>
  <c r="J63" i="2"/>
  <c r="J63" i="3"/>
  <c r="J41" i="13"/>
  <c r="J41" i="11"/>
  <c r="J41" i="9"/>
  <c r="AN64" i="1"/>
  <c r="J41" i="4"/>
  <c r="AN58" i="1"/>
  <c r="AN57" i="1"/>
  <c r="AN63" i="1"/>
  <c r="AN56" i="1"/>
  <c r="AU54" i="1"/>
  <c r="W31" i="1"/>
  <c r="J32" i="12"/>
  <c r="AG67" i="1"/>
  <c r="BA54" i="1"/>
  <c r="AW54" i="1"/>
  <c r="J32" i="5"/>
  <c r="AG59" i="1" s="1"/>
  <c r="W32" i="1"/>
  <c r="J32" i="14"/>
  <c r="AG69" i="1"/>
  <c r="AV54" i="1"/>
  <c r="AG55" i="1" l="1"/>
  <c r="J41" i="12"/>
  <c r="J41" i="5"/>
  <c r="J41" i="14"/>
  <c r="AN67" i="1"/>
  <c r="AN59" i="1"/>
  <c r="AN69" i="1"/>
  <c r="AT54" i="1"/>
  <c r="AG62" i="1"/>
  <c r="AN62" i="1" l="1"/>
  <c r="AG54" i="1"/>
  <c r="AK26" i="1"/>
  <c r="AK35" i="1"/>
</calcChain>
</file>

<file path=xl/sharedStrings.xml><?xml version="1.0" encoding="utf-8"?>
<sst xmlns="http://schemas.openxmlformats.org/spreadsheetml/2006/main" count="35807" uniqueCount="3724">
  <si>
    <t>Export Komplet</t>
  </si>
  <si>
    <t>VZ</t>
  </si>
  <si>
    <t>2.0</t>
  </si>
  <si>
    <t>ZAMOK</t>
  </si>
  <si>
    <t>False</t>
  </si>
  <si>
    <t>{f2e1a822-f608-4d88-87d2-e0737b16e3f5}</t>
  </si>
  <si>
    <t>0,01</t>
  </si>
  <si>
    <t>21</t>
  </si>
  <si>
    <t>15</t>
  </si>
  <si>
    <t>REKAPITULACE STAVBY</t>
  </si>
  <si>
    <t>v ---  níže se nacházejí doplnkové a pomocné údaje k sestavám  --- v</t>
  </si>
  <si>
    <t>Návod na vyplnění</t>
  </si>
  <si>
    <t>0,001</t>
  </si>
  <si>
    <t>Kód:</t>
  </si>
  <si>
    <t>00</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</si>
  <si>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</si>
  <si>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</si>
  <si>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Byty BD Poštovní 648, Horní Slavkov</t>
  </si>
  <si>
    <t>KSO:</t>
  </si>
  <si>
    <t/>
  </si>
  <si>
    <t>CC-CZ:</t>
  </si>
  <si>
    <t>Místo:</t>
  </si>
  <si>
    <t>Horní Slavkov, Poštovní 648</t>
  </si>
  <si>
    <t>Datum:</t>
  </si>
  <si>
    <t>29. 8. 2022</t>
  </si>
  <si>
    <t>Zadavatel:</t>
  </si>
  <si>
    <t>IČ:</t>
  </si>
  <si>
    <t>Město Horní Slavkov</t>
  </si>
  <si>
    <t>DIČ:</t>
  </si>
  <si>
    <t>Uchazeč:</t>
  </si>
  <si>
    <t>Vyplň údaj</t>
  </si>
  <si>
    <t>Projektant:</t>
  </si>
  <si>
    <t>CENTRA STAV s.r.o.</t>
  </si>
  <si>
    <t>True</t>
  </si>
  <si>
    <t>Zpracovatel:</t>
  </si>
  <si>
    <t>Michal Kubelka</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</si>
  <si>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</si>
  <si>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</si>
  <si>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</si>
  <si>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</si>
  <si>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</si>
  <si>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</si>
  <si>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</si>
  <si>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</si>
  <si>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</si>
  <si>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</si>
  <si>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</si>
  <si>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</si>
  <si>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</si>
  <si>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</si>
  <si>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</si>
  <si>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</si>
  <si>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</si>
  <si>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</si>
  <si>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</si>
  <si>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</si>
  <si>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</si>
  <si>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</si>
  <si>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</si>
  <si>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</si>
  <si>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</si>
  <si>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</si>
  <si>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</si>
  <si>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</si>
  <si>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</si>
  <si>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</si>
  <si>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</si>
  <si>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</si>
  <si>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</si>
  <si>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</si>
  <si>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</si>
  <si>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</si>
  <si>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</si>
  <si>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</si>
  <si>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</si>
  <si>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</si>
  <si>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01</t>
  </si>
  <si>
    <t>Uznatelné náklady</t>
  </si>
  <si>
    <t>STA</t>
  </si>
  <si>
    <t>1</t>
  </si>
  <si>
    <t>{a84b8345-453f-4436-9049-87c1f2373883}</t>
  </si>
  <si>
    <t>/</t>
  </si>
  <si>
    <t>Uzn1</t>
  </si>
  <si>
    <t>Stavební část</t>
  </si>
  <si>
    <t>Soupis</t>
  </si>
  <si>
    <t>2</t>
  </si>
  <si>
    <t>{2a462720-37d4-4250-b8bd-c5ee5547f965}</t>
  </si>
  <si>
    <t>Uzn2</t>
  </si>
  <si>
    <t>Vodovod</t>
  </si>
  <si>
    <t>{38252462-036a-4c4f-adf5-6c79b18d64cc}</t>
  </si>
  <si>
    <t>Uzn3</t>
  </si>
  <si>
    <t>Kanalizace</t>
  </si>
  <si>
    <t>{7e393cdc-a134-4ccf-90c2-8215dc5e9a95}</t>
  </si>
  <si>
    <t>Uzn4</t>
  </si>
  <si>
    <t>Zařizovací předměty</t>
  </si>
  <si>
    <t>{11d635e8-11df-481c-afd2-d42fddf5dc12}</t>
  </si>
  <si>
    <t>Uzn5</t>
  </si>
  <si>
    <t>Vytápění</t>
  </si>
  <si>
    <t>{ead7ff0e-a8f6-49d6-8317-5471c9841985}</t>
  </si>
  <si>
    <t>Uzn6</t>
  </si>
  <si>
    <t>Elektroinstalace</t>
  </si>
  <si>
    <t>{fec3e52d-c0ea-42df-b48c-f777e32e96fd}</t>
  </si>
  <si>
    <t>02</t>
  </si>
  <si>
    <t>Neuznatelné náklady</t>
  </si>
  <si>
    <t>{86331bc6-e220-48d0-a225-99c70bd737ab}</t>
  </si>
  <si>
    <t>Neuz1</t>
  </si>
  <si>
    <t>VRN</t>
  </si>
  <si>
    <t>{740fcf25-e414-4224-af5a-61a6ce95b74d}</t>
  </si>
  <si>
    <t>Neuz2</t>
  </si>
  <si>
    <t>{d3acfea0-93a1-4b1f-b20b-268e03e267e1}</t>
  </si>
  <si>
    <t>Neuz3</t>
  </si>
  <si>
    <t>Výtah</t>
  </si>
  <si>
    <t>{e8c87255-0902-446f-8060-8a52acb7c9a5}</t>
  </si>
  <si>
    <t>Neuz4</t>
  </si>
  <si>
    <t>Prohloubení výtahové šachty</t>
  </si>
  <si>
    <t>{85429b81-72b5-40ed-8612-ac9c36862303}</t>
  </si>
  <si>
    <t>Neuz5</t>
  </si>
  <si>
    <t>{ce4a67d6-6fb8-4a0b-bcc5-c8dc09bbf9bf}</t>
  </si>
  <si>
    <t>Neuz6</t>
  </si>
  <si>
    <t>{ec6531cc-4cee-47c1-afc1-8977a3b0c999}</t>
  </si>
  <si>
    <t>Neuz7</t>
  </si>
  <si>
    <t>{c270a3bc-b955-4d7d-a701-b769f1e9d897}</t>
  </si>
  <si>
    <t>KRYCÍ LIST SOUPISU PRACÍ</t>
  </si>
  <si>
    <t>Objekt:</t>
  </si>
  <si>
    <t>01 - Uznatelné náklady</t>
  </si>
  <si>
    <t>Soupis:</t>
  </si>
  <si>
    <t>Uzn1 - Stavební část</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</si>
  <si>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</si>
  <si>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</si>
  <si>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</si>
  <si>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</si>
  <si>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</si>
  <si>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</si>
  <si>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</si>
  <si>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</si>
  <si>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</si>
  <si>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</si>
  <si>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</si>
  <si>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</si>
  <si>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</si>
  <si>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713 - Izolace tepelné</t>
  </si>
  <si>
    <t xml:space="preserve">    751 - Vzduchotechnika</t>
  </si>
  <si>
    <t xml:space="preserve">    763 - Konstrukce suché výstavby</t>
  </si>
  <si>
    <t xml:space="preserve">    764 - Konstrukce klempířské</t>
  </si>
  <si>
    <t xml:space="preserve">    766 - Konstrukce truhlářské</t>
  </si>
  <si>
    <t xml:space="preserve">    767 - Konstrukce zámečnické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</si>
  <si>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</si>
  <si>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</si>
  <si>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</si>
  <si>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</si>
  <si>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</si>
  <si>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</si>
  <si>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</si>
  <si>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</si>
  <si>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</si>
  <si>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</si>
  <si>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</si>
  <si>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</si>
  <si>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</si>
  <si>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</si>
  <si>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</si>
  <si>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</si>
  <si>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</si>
  <si>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</si>
  <si>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</si>
  <si>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</si>
  <si>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</si>
  <si>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</si>
  <si>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</si>
  <si>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133251101</t>
  </si>
  <si>
    <t>Hloubení nezapažených šachet strojně v hornině třídy těžitelnosti I skupiny 3 do 20 m3</t>
  </si>
  <si>
    <t>m3</t>
  </si>
  <si>
    <t>CS ÚRS 2023 02</t>
  </si>
  <si>
    <t>4</t>
  </si>
  <si>
    <t>-293208498</t>
  </si>
  <si>
    <t>Online PSC</t>
  </si>
  <si>
    <t>https://podminky.urs.cz/item/CS_URS_2023_02/133251101</t>
  </si>
  <si>
    <t>VV</t>
  </si>
  <si>
    <t>Patky rampy</t>
  </si>
  <si>
    <t>(0,5*0,5*0,8)*8</t>
  </si>
  <si>
    <t>162751117</t>
  </si>
  <si>
    <t>Vodorovné přemístění výkopku nebo sypaniny po suchu na obvyklém dopravním prostředku, bez naložení výkopku, avšak se složením bez rozhrnutí z horniny třídy těžitelnosti I skupiny 1 až 3 na vzdálenost přes 9 000 do 10 000 m</t>
  </si>
  <si>
    <t>896318921</t>
  </si>
  <si>
    <t>https://podminky.urs.cz/item/CS_URS_2023_02/162751117</t>
  </si>
  <si>
    <t>3</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</si>
  <si>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</si>
  <si>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</si>
  <si>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1479533963</t>
  </si>
  <si>
    <t>https://podminky.urs.cz/item/CS_URS_2023_02/162751119</t>
  </si>
  <si>
    <t>1,6*16</t>
  </si>
  <si>
    <t>171251201</t>
  </si>
  <si>
    <t>Uložení sypaniny na skládky nebo meziskládky bez hutnění s upravením uložené sypaniny do předepsaného tvaru</t>
  </si>
  <si>
    <t>-1303743464</t>
  </si>
  <si>
    <t>https://podminky.urs.cz/item/CS_URS_2023_02/171251201</t>
  </si>
  <si>
    <t>5</t>
  </si>
  <si>
    <t>171201221</t>
  </si>
  <si>
    <t>Poplatek za uložení stavebního odpadu na skládce (skládkovné) zeminy a kamení zatříděného do Katalogu odpadů pod kódem 17 05 04</t>
  </si>
  <si>
    <t>t</t>
  </si>
  <si>
    <t>-224072599</t>
  </si>
  <si>
    <t>https://podminky.urs.cz/item/CS_URS_2023_02/171201221</t>
  </si>
  <si>
    <t>1,6*1,8</t>
  </si>
  <si>
    <t>Zakládání</t>
  </si>
  <si>
    <t>6</t>
  </si>
  <si>
    <t>275313711</t>
  </si>
  <si>
    <t>Základy z betonu prostého patky a bloky z betonu kamenem neprokládaného tř. C 20/25</t>
  </si>
  <si>
    <t>-741258782</t>
  </si>
  <si>
    <t>https://podminky.urs.cz/item/CS_URS_2023_02/275313711</t>
  </si>
  <si>
    <t>Svislé a kompletní konstrukce</t>
  </si>
  <si>
    <t>7</t>
  </si>
  <si>
    <t>310239211</t>
  </si>
  <si>
    <t>Zazdívka otvorů ve zdivu nadzákladovém cihlami pálenými plochy přes 1 m2 do 4 m2 na maltu vápenocementovou</t>
  </si>
  <si>
    <t>1355236053</t>
  </si>
  <si>
    <t>https://podminky.urs.cz/item/CS_URS_2023_02/310239211</t>
  </si>
  <si>
    <t>1.NP</t>
  </si>
  <si>
    <t>(1,2*0,9)*0,45</t>
  </si>
  <si>
    <t>(0,59*2,1)*0,3</t>
  </si>
  <si>
    <t>((0,9*2,1)*0,3)*2</t>
  </si>
  <si>
    <t>Mezisoučet</t>
  </si>
  <si>
    <t>2.NP</t>
  </si>
  <si>
    <t>((1*2)*0,1)*8</t>
  </si>
  <si>
    <t>(0,3*0,15)*2,1</t>
  </si>
  <si>
    <t>((0,9*2,1)*0,3)*5</t>
  </si>
  <si>
    <t>((1*0,8)*0,15)*3</t>
  </si>
  <si>
    <t>(0,55*0,3)*2,1</t>
  </si>
  <si>
    <t>(0,63*0,3)*2,1</t>
  </si>
  <si>
    <t>(0,7*0,8)*0,15</t>
  </si>
  <si>
    <t>(0,5*0,15)*2,1</t>
  </si>
  <si>
    <t>(0,19*0,15)*2,1</t>
  </si>
  <si>
    <t>Součet</t>
  </si>
  <si>
    <t>8</t>
  </si>
  <si>
    <t>311272121</t>
  </si>
  <si>
    <t>Zdivo z pórobetonových tvárnic na tenké maltové lože, tl. zdiva 250 mm pevnost tvárnic do P2, objemová hmotnost do 450 kg/m3 na pero a drážku</t>
  </si>
  <si>
    <t>m2</t>
  </si>
  <si>
    <t>-1635550652</t>
  </si>
  <si>
    <t>https://podminky.urs.cz/item/CS_URS_2023_02/311272121</t>
  </si>
  <si>
    <t>(1,5+1,5)*2,65</t>
  </si>
  <si>
    <t>-(0,9*2,1)*2</t>
  </si>
  <si>
    <t>9</t>
  </si>
  <si>
    <t>311272221</t>
  </si>
  <si>
    <t>Zdivo z pórobetonových tvárnic na tenké maltové lože, tl. zdiva 300 mm pevnost tvárnic do P2, objemová hmotnost do 450 kg/m3 na pero a drážku</t>
  </si>
  <si>
    <t>1772163685</t>
  </si>
  <si>
    <t>https://podminky.urs.cz/item/CS_URS_2023_02/311272221</t>
  </si>
  <si>
    <t>1,5*2,65</t>
  </si>
  <si>
    <t>10</t>
  </si>
  <si>
    <t>342272225</t>
  </si>
  <si>
    <t>Příčky z pórobetonových tvárnic hladkých na tenké maltové lože objemová hmotnost do 500 kg/m3, tloušťka příčky 100 mm</t>
  </si>
  <si>
    <t>1450217089</t>
  </si>
  <si>
    <t>https://podminky.urs.cz/item/CS_URS_2023_02/342272225</t>
  </si>
  <si>
    <t>(4,05+4,05+4,05+4,05+5,95+1,65+1,65)*2,55</t>
  </si>
  <si>
    <t>-(0,8*2,1)*2</t>
  </si>
  <si>
    <t>-(0,9*2,1)*6</t>
  </si>
  <si>
    <t>(4,2+4,2+1,25+1,75+3,8+1,65+4,2*10+1,7+1,7+1,05+1,7+1,7+0,9+1,7+4,2*4+1,65*3+0,15+2,19+1,7+0,05+1,15+1,7+1,7+1,7+1,7+1,7+2,4)*2,55</t>
  </si>
  <si>
    <t>-(0,8*2,1)*9</t>
  </si>
  <si>
    <t>-(0,9*2,1)*7</t>
  </si>
  <si>
    <t>11</t>
  </si>
  <si>
    <t>342291121</t>
  </si>
  <si>
    <t>Ukotvení příček plochými kotvami, do konstrukce cihelné</t>
  </si>
  <si>
    <t>m</t>
  </si>
  <si>
    <t>-1153696910</t>
  </si>
  <si>
    <t>https://podminky.urs.cz/item/CS_URS_2023_02/342291121</t>
  </si>
  <si>
    <t>0,9+0,9+2,1*6+2,55*11+2,65*10</t>
  </si>
  <si>
    <t>2+2+2,1*12+0,8*6+2,1*4+0,8+2,1+2,1+2,55*44+2,65*8</t>
  </si>
  <si>
    <t>12</t>
  </si>
  <si>
    <t>317142422</t>
  </si>
  <si>
    <t>Překlady nenosné z pórobetonu osazené do tenkého maltového lože, výšky do 250 mm, šířky překladu 100 mm, délky překladu přes 1000 do 1250 mm</t>
  </si>
  <si>
    <t>kus</t>
  </si>
  <si>
    <t>1308697390</t>
  </si>
  <si>
    <t>https://podminky.urs.cz/item/CS_URS_2023_02/317142422</t>
  </si>
  <si>
    <t>13</t>
  </si>
  <si>
    <t>317143441</t>
  </si>
  <si>
    <t>Překlady nosné z pórobetonu osazené do tenkého maltového lože, pro zdi tl. 250 mm, délky překladu do 1300 mm</t>
  </si>
  <si>
    <t>-72227091</t>
  </si>
  <si>
    <t>https://podminky.urs.cz/item/CS_URS_2023_02/317143441</t>
  </si>
  <si>
    <t>14</t>
  </si>
  <si>
    <t>317944323</t>
  </si>
  <si>
    <t>Válcované nosníky dodatečně osazované do připravených otvorů bez zazdění hlav č. 14 až 22</t>
  </si>
  <si>
    <t>-732204747</t>
  </si>
  <si>
    <t>https://podminky.urs.cz/item/CS_URS_2023_02/317944323</t>
  </si>
  <si>
    <t>HEB 140</t>
  </si>
  <si>
    <t>((4,1+4,1+2,7+2,7+4,1+4,1)*33,7)/1000</t>
  </si>
  <si>
    <t>UPN 140</t>
  </si>
  <si>
    <t>((2,1*12)*16)/1000</t>
  </si>
  <si>
    <t>((3,72+3,72+2,5+2,5+2,4+2,4+2,4+2,4+1,3+1,3+2,34+2,34+2,14+2,14+3,75+3,75)*33,7)/1000</t>
  </si>
  <si>
    <t>((2,1*28)*16)/1000</t>
  </si>
  <si>
    <t>346244381</t>
  </si>
  <si>
    <t>Plentování ocelových válcovaných nosníků jednostranné cihlami na maltu, výška stojiny do 200 mm</t>
  </si>
  <si>
    <t>-1731872824</t>
  </si>
  <si>
    <t>https://podminky.urs.cz/item/CS_URS_2023_02/346244381</t>
  </si>
  <si>
    <t>((4,1+2,7+4,1)*0,14)*2</t>
  </si>
  <si>
    <t>((3,72+2,5+2,4+2,4+1,3+2,34+2,14+3,75)*0,14)*2</t>
  </si>
  <si>
    <t>Úpravy povrchů, podlahy a osazování výplní</t>
  </si>
  <si>
    <t>16</t>
  </si>
  <si>
    <t>629991011</t>
  </si>
  <si>
    <t>Zakrytí vnějších ploch před znečištěním včetně pozdějšího odkrytí výplní otvorů a svislých ploch fólií přilepenou lepící páskou</t>
  </si>
  <si>
    <t>1379533585</t>
  </si>
  <si>
    <t>https://podminky.urs.cz/item/CS_URS_2023_02/629991011</t>
  </si>
  <si>
    <t>(1,2*1,5)*10</t>
  </si>
  <si>
    <t>1,5*2,6</t>
  </si>
  <si>
    <t>(1,2*1,4)*25</t>
  </si>
  <si>
    <t>(1,3*2,3)*2</t>
  </si>
  <si>
    <t>17</t>
  </si>
  <si>
    <t>611325111</t>
  </si>
  <si>
    <t>Vápenocementová omítka rýh hladká ve stropech, šířky rýhy do 150 mm</t>
  </si>
  <si>
    <t>1958079095</t>
  </si>
  <si>
    <t>https://podminky.urs.cz/item/CS_URS_2023_02/611325111</t>
  </si>
  <si>
    <t>(4,05+1,5+4,2+4,2+4,2+2,32)*0,1</t>
  </si>
  <si>
    <t>1,54*0,15</t>
  </si>
  <si>
    <t>(4,2+4,2+4,2+3+3,8+2,8+1,79+3,9+4,2+0,9+4,2+1+4,2+4,2)*0,1</t>
  </si>
  <si>
    <t>18</t>
  </si>
  <si>
    <t>611325412</t>
  </si>
  <si>
    <t>Oprava vápenocementové omítky vnitřních ploch hladké, tloušťky do 20 mm stropů, v rozsahu opravované plochy přes 10 do 30%</t>
  </si>
  <si>
    <t>1330875067</t>
  </si>
  <si>
    <t>https://podminky.urs.cz/item/CS_URS_2023_02/611325412</t>
  </si>
  <si>
    <t>19</t>
  </si>
  <si>
    <t>611131121</t>
  </si>
  <si>
    <t>Podkladní a spojovací vrstva vnitřních omítaných ploch penetrace disperzní nanášená ručně stropů</t>
  </si>
  <si>
    <t>1357325553</t>
  </si>
  <si>
    <t>https://podminky.urs.cz/item/CS_URS_2023_02/611131121</t>
  </si>
  <si>
    <t>Pod perlinku</t>
  </si>
  <si>
    <t>3,21*1,5</t>
  </si>
  <si>
    <t>4,96*2,325</t>
  </si>
  <si>
    <t>3,53*1,725</t>
  </si>
  <si>
    <t>4,5*1,5</t>
  </si>
  <si>
    <t>7,6*4,05</t>
  </si>
  <si>
    <t>2*4,35</t>
  </si>
  <si>
    <t>4,05*2,85</t>
  </si>
  <si>
    <t>3*1,5</t>
  </si>
  <si>
    <t>2,85*1,5</t>
  </si>
  <si>
    <t>3,4*1,5</t>
  </si>
  <si>
    <t>5,595*4,05</t>
  </si>
  <si>
    <t>5,95*2,3</t>
  </si>
  <si>
    <t>1,65*1,45</t>
  </si>
  <si>
    <t>2,3*1,65</t>
  </si>
  <si>
    <t>1,65*1,65</t>
  </si>
  <si>
    <t>4,95*4,2</t>
  </si>
  <si>
    <t>4,45*4,2</t>
  </si>
  <si>
    <t>-0,73*0,4</t>
  </si>
  <si>
    <t>1,6*1,7</t>
  </si>
  <si>
    <t>1,05*1,7</t>
  </si>
  <si>
    <t>2,4*2,32</t>
  </si>
  <si>
    <t>1,7*0,8</t>
  </si>
  <si>
    <t>1,42*1,8</t>
  </si>
  <si>
    <t>4,2*3,11</t>
  </si>
  <si>
    <t>2,19*1,65</t>
  </si>
  <si>
    <t>1,5*1,65</t>
  </si>
  <si>
    <t>4,06*1,75</t>
  </si>
  <si>
    <t>8,1*2,45</t>
  </si>
  <si>
    <t>3*4,2</t>
  </si>
  <si>
    <t>3,68*2,4</t>
  </si>
  <si>
    <t>1,7*1,05</t>
  </si>
  <si>
    <t>7,17*1,8</t>
  </si>
  <si>
    <t>7,95*2,4</t>
  </si>
  <si>
    <t>(5,7+2,8+16,88+2,8+7,92)*1,5</t>
  </si>
  <si>
    <t>4,25*4,2</t>
  </si>
  <si>
    <t>2,55*4,2</t>
  </si>
  <si>
    <t>2,4*1,37</t>
  </si>
  <si>
    <t>4,69*4,2</t>
  </si>
  <si>
    <t>-0,17*0,4</t>
  </si>
  <si>
    <t>-0,3*0,3</t>
  </si>
  <si>
    <t>-0,4*0,3</t>
  </si>
  <si>
    <t>1,2*0,1</t>
  </si>
  <si>
    <t>3,8*2,45</t>
  </si>
  <si>
    <t>2,2*1,65</t>
  </si>
  <si>
    <t>(2,925+2,55+2,55+2,635+3,8)*4,2</t>
  </si>
  <si>
    <t>Pod štuk 1.+ 2.NP</t>
  </si>
  <si>
    <t>496,266</t>
  </si>
  <si>
    <t>20</t>
  </si>
  <si>
    <t>611142001</t>
  </si>
  <si>
    <t>Potažení vnitřních ploch pletivem v ploše nebo pruzích, na plném podkladu sklovláknitým vtlačením do tmelu stropů</t>
  </si>
  <si>
    <t>1402120876</t>
  </si>
  <si>
    <t>https://podminky.urs.cz/item/CS_URS_2023_02/611142001</t>
  </si>
  <si>
    <t>611311131</t>
  </si>
  <si>
    <t>Potažení vnitřních ploch vápenným štukem tloušťky do 3 mm vodorovných konstrukcí stropů rovných</t>
  </si>
  <si>
    <t>-1422700363</t>
  </si>
  <si>
    <t>https://podminky.urs.cz/item/CS_URS_2023_02/611311131</t>
  </si>
  <si>
    <t>22</t>
  </si>
  <si>
    <t>612131101</t>
  </si>
  <si>
    <t>Podkladní a spojovací vrstva vnitřních omítaných ploch cementový postřik nanášený ručně celoplošně stěn</t>
  </si>
  <si>
    <t>-885969969</t>
  </si>
  <si>
    <t>https://podminky.urs.cz/item/CS_URS_2023_02/612131101</t>
  </si>
  <si>
    <t>1.NP - po otlučení obkladů</t>
  </si>
  <si>
    <t>(1,33+2,33+1,73+1,54)*2</t>
  </si>
  <si>
    <t>-1,2*0,6</t>
  </si>
  <si>
    <t>2.NP - po otlučení obkladů</t>
  </si>
  <si>
    <t>(0,3+0,4+2,24+4,32)*1,8</t>
  </si>
  <si>
    <t>(1,68+0,3+0,3)*2,5</t>
  </si>
  <si>
    <t>(1,39+1,39)*2,2</t>
  </si>
  <si>
    <t>-0,9*2,1</t>
  </si>
  <si>
    <t>-1,2*0,4</t>
  </si>
  <si>
    <t>-1,2*0,9</t>
  </si>
  <si>
    <t>-0,56*0,8</t>
  </si>
  <si>
    <t>23</t>
  </si>
  <si>
    <t>612321121</t>
  </si>
  <si>
    <t>Omítka vápenocementová vnitřních ploch nanášená ručně jednovrstvá, tloušťky do 10 mm hladká svislých konstrukcí stěn</t>
  </si>
  <si>
    <t>-1062419696</t>
  </si>
  <si>
    <t>https://podminky.urs.cz/item/CS_URS_2023_02/612321121</t>
  </si>
  <si>
    <t>24</t>
  </si>
  <si>
    <t>612321191</t>
  </si>
  <si>
    <t>Omítka vápenocementová vnitřních ploch nanášená ručně Příplatek k cenám za každých dalších i započatých 5 mm tloušťky omítky přes 10 mm stěn</t>
  </si>
  <si>
    <t>634608260</t>
  </si>
  <si>
    <t>https://podminky.urs.cz/item/CS_URS_2023_02/612321191</t>
  </si>
  <si>
    <t>25</t>
  </si>
  <si>
    <t>612325111</t>
  </si>
  <si>
    <t>Vápenocementová omítka rýh hladká ve stěnách, šířky rýhy do 150 mm</t>
  </si>
  <si>
    <t>1433097880</t>
  </si>
  <si>
    <t>https://podminky.urs.cz/item/CS_URS_2023_02/612325111</t>
  </si>
  <si>
    <t>(2,55*8)*0,1</t>
  </si>
  <si>
    <t>(2,65*2)*0,1</t>
  </si>
  <si>
    <t>(0,45*2)*0,1</t>
  </si>
  <si>
    <t>(2,55*19)*0,1</t>
  </si>
  <si>
    <t>(0,45*1)*0,1</t>
  </si>
  <si>
    <t>26</t>
  </si>
  <si>
    <t>612325215</t>
  </si>
  <si>
    <t>Vápenocementová omítka jednotlivých malých ploch hladká na stěnách, plochy jednotlivě přes 1,0 do 4 m2</t>
  </si>
  <si>
    <t>-1911136501</t>
  </si>
  <si>
    <t>https://podminky.urs.cz/item/CS_URS_2023_02/612325215</t>
  </si>
  <si>
    <t>Dozdívky, zazdívky, apod...</t>
  </si>
  <si>
    <t>27</t>
  </si>
  <si>
    <t>612325301</t>
  </si>
  <si>
    <t>Vápenocementová omítka ostění nebo nadpraží hladká</t>
  </si>
  <si>
    <t>1412740257</t>
  </si>
  <si>
    <t>https://podminky.urs.cz/item/CS_URS_2023_02/612325301</t>
  </si>
  <si>
    <t>(3,35+2,2+2,2+0,9+2,2+2,2+2,14+2,2+2,2+3,54+2,2+2,2)*0,3</t>
  </si>
  <si>
    <t>(0,4+0,4)*0,13</t>
  </si>
  <si>
    <t>(3,35+2,2+2,2+1,74+2,2+2,2+1,56+2,2+2,2+0,9+2,05+2,05+1,72+2,2+2,2+3,35+2,2+2,2+2,12+2,2+2,2+3,32+2,2+2,2)*0,3</t>
  </si>
  <si>
    <t>28</t>
  </si>
  <si>
    <t>612325412</t>
  </si>
  <si>
    <t>Oprava vápenocementové omítky vnitřních ploch hladké, tloušťky do 20 mm stěn, v rozsahu opravované plochy přes 10 do 30%</t>
  </si>
  <si>
    <t>461284617</t>
  </si>
  <si>
    <t>https://podminky.urs.cz/item/CS_URS_2023_02/612325412</t>
  </si>
  <si>
    <t>29</t>
  </si>
  <si>
    <t>619995001</t>
  </si>
  <si>
    <t>Začištění omítek (s dodáním hmot) kolem oken, dveří, podlah, obkladů apod.</t>
  </si>
  <si>
    <t>31580127</t>
  </si>
  <si>
    <t>https://podminky.urs.cz/item/CS_URS_2023_02/619995001</t>
  </si>
  <si>
    <t>Z obou stran</t>
  </si>
  <si>
    <t>(1,2+1,5+1,5+1,2+1,5+1,5+2,6+2,6+1,2*8+1,4*8)*2</t>
  </si>
  <si>
    <t>30</t>
  </si>
  <si>
    <t>612131121</t>
  </si>
  <si>
    <t>Podkladní a spojovací vrstva vnitřních omítaných ploch penetrace disperzní nanášená ručně stěn</t>
  </si>
  <si>
    <t>-1689288212</t>
  </si>
  <si>
    <t>https://podminky.urs.cz/item/CS_URS_2023_02/612131121</t>
  </si>
  <si>
    <t>Bez vnitřní části výtahové šachty</t>
  </si>
  <si>
    <t>(4,05+4,05+5,595+5,595+5,95+5,95+2,3+2,3+2+2+1,65+1,65+2,3+2,3+1,65+1,65+1,45+1,45+1,65+1,65)*2,55</t>
  </si>
  <si>
    <t>(3,21+3,21+4,5+4,5+3,4+3,4+2,85+2,85+3+3+1,5*11)*2,65</t>
  </si>
  <si>
    <t>(4,2+4,2+4,96+4,96+7,6+7,6+4,05+4,05+4,05+4,05+2+2+2,85+2,85+4,05+4,05)*2,55</t>
  </si>
  <si>
    <t>(0,9+2,1+2,1)*0.2</t>
  </si>
  <si>
    <t>-(1,2*1,5)*10</t>
  </si>
  <si>
    <t>((1,2+1,5+1,5)*0,28)*10</t>
  </si>
  <si>
    <t>-(0,9*2,1)*14</t>
  </si>
  <si>
    <t>(3,21+2,2+2,2+2+2,2+2,2)*0,3</t>
  </si>
  <si>
    <t>-1,5*2,6</t>
  </si>
  <si>
    <t>-(0,8*2,1)*4</t>
  </si>
  <si>
    <t>(0,9+2,1+2,1)*0,2</t>
  </si>
  <si>
    <t>(4,2+4,2+4,95+4,95+4,45+4,45+2,4+2,4+1,6+1,6+1,7+1,7+1,6+1,6+1,7+1,7+1,05+1,05+1,7+1,7+0,8+0,8+1,7+1,7+4,2+4,2+2,32+2,32+4,2+4,2+3,11+3,11)*2,55</t>
  </si>
  <si>
    <t>(8,1+8,1+4,2+4,2+1,5+1,5+1,65+1,65+2,19+2,19+1,65+1,65+3+3+4,2+4,2+2,75+2,75+2,4+2,4+1,05+1,05+1,7+1,7+1,6+1,6+1,7+1,7+1,6+1,6+1,7+1,7+7,95+7,95)*2,55</t>
  </si>
  <si>
    <t>(4,2+4,2+4,2*6+4,25+4,25+3+3+2,55+2,55+1,37+1,37+2,4+1,95+1,95+1,7+0,6+8,59+8,59+4,2+4,2+1,25+1,25+0,3*4+2,2+2,2+1,65+1,65+1,5+1,5+1,65+1,65)*2,55</t>
  </si>
  <si>
    <t>(4,2*10+2,925+2,925+2,55*4+2,635*2+3,8+3,8)*2,55</t>
  </si>
  <si>
    <t>(5,7+5,7+2,8+2,8+16,88+16,88+2,8+2,8+7,92+7,92+1,5*10)*2,65</t>
  </si>
  <si>
    <t>-(1,2*1,4)*25</t>
  </si>
  <si>
    <t>((1,2+1,4+1,4)*23)*0,13</t>
  </si>
  <si>
    <t>((1,2+1,4+1,4)*2)*0,28</t>
  </si>
  <si>
    <t>-(1,3*2,3)*2</t>
  </si>
  <si>
    <t>-(0,8*2,1)*18</t>
  </si>
  <si>
    <t>-(0,9*2,1)*30</t>
  </si>
  <si>
    <t>-(1*2,1)*2</t>
  </si>
  <si>
    <t>-(3,35*2,2)*2</t>
  </si>
  <si>
    <t>-(1,6*2,2)*2</t>
  </si>
  <si>
    <t>-(2*2,2)*2</t>
  </si>
  <si>
    <t>-(1,42*2,2)*2</t>
  </si>
  <si>
    <t>-(3,25*2,2)*2</t>
  </si>
  <si>
    <t>(3,35+2,2+2,2+1,6+2,2+2,2+2+2,2+2,2+1,42+2,2+2,2+1,6+2,2+2,2+3,35+2,2+2,2+3,25+2,2+2,2)*0,3</t>
  </si>
  <si>
    <t>Pod štuk</t>
  </si>
  <si>
    <t>1378,069-139,255</t>
  </si>
  <si>
    <t>31</t>
  </si>
  <si>
    <t>612142001</t>
  </si>
  <si>
    <t>Potažení vnitřních ploch pletivem v ploše nebo pruzích, na plném podkladu sklovláknitým vtlačením do tmelu stěn</t>
  </si>
  <si>
    <t>1960412146</t>
  </si>
  <si>
    <t>https://podminky.urs.cz/item/CS_URS_2023_02/612142001</t>
  </si>
  <si>
    <t>32</t>
  </si>
  <si>
    <t>622143003</t>
  </si>
  <si>
    <t>Montáž omítkových profilů plastových, pozinkovaných nebo dřevěných upevněných vtlačením do podkladní vrstvy nebo přibitím rohových s tkaninou</t>
  </si>
  <si>
    <t>-1469977986</t>
  </si>
  <si>
    <t>https://podminky.urs.cz/item/CS_URS_2023_02/622143003</t>
  </si>
  <si>
    <t>1,2*10+1,5*20+3,4+3,4+0,9+2,1+2,1+2,2+2+2+2,2+2,2+2,55+2,2+2,2+0,9</t>
  </si>
  <si>
    <t>1,2*25+1,4*50+3,35+3,35+3,25+3,25+2,2*4+1,6+1,6+2,2+1,42+1,42+2,2+2,2+0,9+0,9+2,2+2,2+1,6+2,2+3,35+3,35+2+2+2,2*8+2,55*5+1,2+2,2+2,2+0,9*4+2,1*8</t>
  </si>
  <si>
    <t>-1,2-2,1-2,1-1,1-1,1-2,1</t>
  </si>
  <si>
    <t>33</t>
  </si>
  <si>
    <t>M</t>
  </si>
  <si>
    <t>59051486</t>
  </si>
  <si>
    <t>profil rohový PVC 15x15mm s výztužnou tkaninou š 100mm pro ETICS</t>
  </si>
  <si>
    <t>2100793159</t>
  </si>
  <si>
    <t>274,34*1,15 'Přepočtené koeficientem množství</t>
  </si>
  <si>
    <t>34</t>
  </si>
  <si>
    <t>612311131</t>
  </si>
  <si>
    <t>Potažení vnitřních ploch vápenným štukem tloušťky do 3 mm svislých konstrukcí stěn</t>
  </si>
  <si>
    <t>-1809560238</t>
  </si>
  <si>
    <t>https://podminky.urs.cz/item/CS_URS_2023_02/612311131</t>
  </si>
  <si>
    <t>35</t>
  </si>
  <si>
    <t>631311115/R</t>
  </si>
  <si>
    <t>Mazanina z betonu prostého bez zvýšených nároků na prostředí tl. přes 50 mm tř. C 20/25</t>
  </si>
  <si>
    <t>1169901249</t>
  </si>
  <si>
    <t>(4,05*1,64)*0,05</t>
  </si>
  <si>
    <t>(2,325*1,43)*0,05</t>
  </si>
  <si>
    <t>(3,9*0,3)*0,05</t>
  </si>
  <si>
    <t>(4,2*0,1)*0,05</t>
  </si>
  <si>
    <t>(1,2*0,1)*0,05</t>
  </si>
  <si>
    <t>(3,8*2,45)*0,05</t>
  </si>
  <si>
    <t>((0,9*0,1)*0,05)*2</t>
  </si>
  <si>
    <t>(2,2*1,65)*0,05</t>
  </si>
  <si>
    <t>(0,8*0,1)*0,05</t>
  </si>
  <si>
    <t>(1,65*1,5)*0,05</t>
  </si>
  <si>
    <t>(2,47*4,2)*0,05</t>
  </si>
  <si>
    <t>36</t>
  </si>
  <si>
    <t>631311125</t>
  </si>
  <si>
    <t>Mazanina z betonu prostého bez zvýšených nároků na prostředí tl. přes 80 do 120 mm tř. C 20/25</t>
  </si>
  <si>
    <t>1301651435</t>
  </si>
  <si>
    <t>https://podminky.urs.cz/item/CS_URS_2023_02/631311125</t>
  </si>
  <si>
    <t>(7,6*4,05)*0,1</t>
  </si>
  <si>
    <t>(2*4,35)*0,1</t>
  </si>
  <si>
    <t>(4,05*2,85)*0,3</t>
  </si>
  <si>
    <t>((0,9+0,9+0,9)*0,1)*0,1</t>
  </si>
  <si>
    <t>(0,9*0,3)*0,1</t>
  </si>
  <si>
    <t>(3,21*1,8)*0,1</t>
  </si>
  <si>
    <t>(4,5*1,5)*0,1</t>
  </si>
  <si>
    <t>(3,4*1,8)*0,1</t>
  </si>
  <si>
    <t>(2,85*1,5)*0,1</t>
  </si>
  <si>
    <t>(0,9*0,1)*0,1</t>
  </si>
  <si>
    <t>(3*1,5)*0,1</t>
  </si>
  <si>
    <t>(4,05*5,595)*0,1</t>
  </si>
  <si>
    <t>((0,8+0,9+0,8+0,9)*0,1)*0,1</t>
  </si>
  <si>
    <t>(5,95*2,3)*0,1</t>
  </si>
  <si>
    <t>(1,45*1,65)*0,1</t>
  </si>
  <si>
    <t>(2,3*1,65)*0,1</t>
  </si>
  <si>
    <t>(2*1,65)*0,1</t>
  </si>
  <si>
    <t>(0,45*4,2)*0,1</t>
  </si>
  <si>
    <t>(4,2*2,55)*0,1</t>
  </si>
  <si>
    <t>(2,635*4,2)*0,1</t>
  </si>
  <si>
    <t>(3,8*4,2)*0,1</t>
  </si>
  <si>
    <t>(2*0,3)*0,1</t>
  </si>
  <si>
    <t>((1+1)*0,3)*0,1</t>
  </si>
  <si>
    <t>(3,9*0,1)*0,1</t>
  </si>
  <si>
    <t>(1*0,2)*0,1</t>
  </si>
  <si>
    <t>((2,55+3+4,25)*4,2)*0,1</t>
  </si>
  <si>
    <t>(3,25*0,3)*0,1</t>
  </si>
  <si>
    <t>(1*0,3)*0,1</t>
  </si>
  <si>
    <t>(3,35*0,3)*0,1</t>
  </si>
  <si>
    <t>(4,95*4,2)*0,1</t>
  </si>
  <si>
    <t>(4,45*2,4)*0,1</t>
  </si>
  <si>
    <t>-(0,73*0,4)*0,1</t>
  </si>
  <si>
    <t>(1,6*1,7)*0,1</t>
  </si>
  <si>
    <t>(1,6*2)*0,1</t>
  </si>
  <si>
    <t>(1,05*1,7)*0,1</t>
  </si>
  <si>
    <t>((0,8+0,8+0,8+0,8)*0,1)*0,1</t>
  </si>
  <si>
    <t>(2,32*2,4)*0,1</t>
  </si>
  <si>
    <t>(2,1*1,42)*0,1</t>
  </si>
  <si>
    <t>(4,2*3,11)*0,1</t>
  </si>
  <si>
    <t>(8,1*2,45)*0,1</t>
  </si>
  <si>
    <t>(4,06*1,75)*0,1</t>
  </si>
  <si>
    <t>(1,5*1,65)*0,1</t>
  </si>
  <si>
    <t>(2,19*1,65)*0,1</t>
  </si>
  <si>
    <t>(3*4,2)*0,1</t>
  </si>
  <si>
    <t>((0,9+0,9+0,9+0,8)*0,1)*0,1</t>
  </si>
  <si>
    <t>(3,68*2,4)*0,1</t>
  </si>
  <si>
    <t>(1,6*2)*0,3</t>
  </si>
  <si>
    <t>(7,17*1,8)*0,1</t>
  </si>
  <si>
    <t>(7,95*2,4)*0,1</t>
  </si>
  <si>
    <t>((0,8+0,8+0,8)*0,1)*0,1</t>
  </si>
  <si>
    <t>37</t>
  </si>
  <si>
    <t>631319011</t>
  </si>
  <si>
    <t>Příplatek k cenám mazanin za úpravu povrchu mazaniny přehlazením, mazanina tl. přes 50 do 80 mm</t>
  </si>
  <si>
    <t>284459347</t>
  </si>
  <si>
    <t>https://podminky.urs.cz/item/CS_URS_2023_02/631319011</t>
  </si>
  <si>
    <t>38</t>
  </si>
  <si>
    <t>631319012</t>
  </si>
  <si>
    <t>Příplatek k cenám mazanin za úpravu povrchu mazaniny přehlazením, mazanina tl. přes 80 do 120 mm</t>
  </si>
  <si>
    <t>1295322554</t>
  </si>
  <si>
    <t>https://podminky.urs.cz/item/CS_URS_2023_02/631319012</t>
  </si>
  <si>
    <t>39</t>
  </si>
  <si>
    <t>631319171</t>
  </si>
  <si>
    <t>Příplatek k cenám mazanin za stržení povrchu spodní vrstvy mazaniny latí před vložením výztuže nebo pletiva pro tl. obou vrstev mazaniny přes 50 do 80 mm</t>
  </si>
  <si>
    <t>1389760046</t>
  </si>
  <si>
    <t>https://podminky.urs.cz/item/CS_URS_2023_02/631319171</t>
  </si>
  <si>
    <t>40</t>
  </si>
  <si>
    <t>631319173</t>
  </si>
  <si>
    <t>Příplatek k cenám mazanin za stržení povrchu spodní vrstvy mazaniny latí před vložením výztuže nebo pletiva pro tl. obou vrstev mazaniny přes 80 do 120 mm</t>
  </si>
  <si>
    <t>903292892</t>
  </si>
  <si>
    <t>https://podminky.urs.cz/item/CS_URS_2023_02/631319173</t>
  </si>
  <si>
    <t>41</t>
  </si>
  <si>
    <t>631362021</t>
  </si>
  <si>
    <t>Výztuž mazanin ze svařovaných sítí z drátů typu KARI</t>
  </si>
  <si>
    <t>1740629005</t>
  </si>
  <si>
    <t>https://podminky.urs.cz/item/CS_URS_2023_02/631362021</t>
  </si>
  <si>
    <t>(((1,888*20)*4,44)*1,3)/1000</t>
  </si>
  <si>
    <t>(((40,756*10)*4,44)*1,3)/1000</t>
  </si>
  <si>
    <t>42</t>
  </si>
  <si>
    <t>632451101/R</t>
  </si>
  <si>
    <t>Potěr cementový samonivelační ze suchých směsí tloušťky přes 2 do 5 mm vč. podkladní penetrace</t>
  </si>
  <si>
    <t>-134515740</t>
  </si>
  <si>
    <t>1.NP - m.č. 101 - 114</t>
  </si>
  <si>
    <t>1,5*0,3</t>
  </si>
  <si>
    <t>0,9*0,3</t>
  </si>
  <si>
    <t>1,65*2</t>
  </si>
  <si>
    <t>0,8*0,1</t>
  </si>
  <si>
    <t>0,9*0,1</t>
  </si>
  <si>
    <t>5,85*3,4</t>
  </si>
  <si>
    <t>4,05*2,195</t>
  </si>
  <si>
    <t>4,35*2</t>
  </si>
  <si>
    <t>3,48*1,875</t>
  </si>
  <si>
    <t>4,81*2,175</t>
  </si>
  <si>
    <t>3,35*0,3</t>
  </si>
  <si>
    <t>5,7*4,2</t>
  </si>
  <si>
    <t>1,4*0,1</t>
  </si>
  <si>
    <t>4,45*2,4</t>
  </si>
  <si>
    <t>1,6*2</t>
  </si>
  <si>
    <t>2,8*1,5</t>
  </si>
  <si>
    <t>1*0,2</t>
  </si>
  <si>
    <t>4,2*3</t>
  </si>
  <si>
    <t>4,2*2,55</t>
  </si>
  <si>
    <t>2,4*1,36</t>
  </si>
  <si>
    <t>1*0,15</t>
  </si>
  <si>
    <t>1,8*1,42</t>
  </si>
  <si>
    <t>1,42*0,3</t>
  </si>
  <si>
    <t>2,4*0,775</t>
  </si>
  <si>
    <t>7,11*4,2</t>
  </si>
  <si>
    <t>7,92*1,5</t>
  </si>
  <si>
    <t>16,88*1,5</t>
  </si>
  <si>
    <t>1,35*1,7</t>
  </si>
  <si>
    <t>1,3*0,3</t>
  </si>
  <si>
    <t>0,9*1,1</t>
  </si>
  <si>
    <t>2,925*4,2</t>
  </si>
  <si>
    <t>2,635*4,2</t>
  </si>
  <si>
    <t>3,8*4,2</t>
  </si>
  <si>
    <t>2*0,3</t>
  </si>
  <si>
    <t>Podesty</t>
  </si>
  <si>
    <t>3,1*9</t>
  </si>
  <si>
    <t>43</t>
  </si>
  <si>
    <t>634112128</t>
  </si>
  <si>
    <t>Obvodová dilatace mezi stěnou a mazaninou nebo potěrem podlahovým páskem z pěnového PE s fólií tl. do 10 mm, výšky 150 mm</t>
  </si>
  <si>
    <t>-1429597086</t>
  </si>
  <si>
    <t>https://podminky.urs.cz/item/CS_URS_2023_02/634112128</t>
  </si>
  <si>
    <t>4,96-3,21+0,3+0,3+4,96+4,2+4,2-0,9+0,3+0,3-0,9+0,1+0,1+7,6+7,6+4,05+4,05-0,9-0,9+0,1+0,1+4,35+4,35+2-0,9+0,1+0,1-0,9+0,1+0,1+4,05+4,05+2,85+2,85-0,9</t>
  </si>
  <si>
    <t>5,595+5,595-3,4+4,05+4,05-0,9+0,1+0,1+5,95+5,95+2,3+2,3-0,9-0,9+0,1+0,1+1,45*2+2,3*2+2*2+1,65*6-0,8-0,8-0,8-0,9-0,9+0,3*2+0,1*6</t>
  </si>
  <si>
    <t>4,95+4,95+4,2+4,2+1+0,6+0,3+0,3-0,8+0,1+0,1+1,6+1,6+1,7+1,7-0,8+4,45+4,45+2,4+2,4-0,8+0,1+0,1+2+2+1,6-0,8-0,8+0,1+0,1+1,05+1,05+1,7+1,7-0,8</t>
  </si>
  <si>
    <t>4,5+4,5+2,32+0,9-0,9+0,1+0,1+0,8+0,8+1,7+1,7-0,8+4,2+4,2+3,11+3,11-0,9+0,1+0,1+8,1+8,1+4,2+4,2-0,9-0,9-0,9+0,1+0,1+0,1+0,1</t>
  </si>
  <si>
    <t>1,5+1,5+1,65*4+2,19+2,19-0,9+0,3+0,3-0,8-0,8-0,8+0,1+0,1+4,2+4,2+3+3-0,9+3,68+3,68+2,4+2,4-0,8+0,1+0,1+1,05+1,05+1,7+1,7-0,8+0,1+0,1</t>
  </si>
  <si>
    <t>1,6+2+2-0,8-0,8+1,7+1,7+1,6+1,6-0,8+0,1+0,1+7,95+7,95+4,2+4,2-3,35+0,3+0,3-0,8</t>
  </si>
  <si>
    <t>44</t>
  </si>
  <si>
    <t>006-x2</t>
  </si>
  <si>
    <t>D+M+PH Kontrastní označení nástupního a výstupního schodišťového stupně - nalepení protiskluzové kontrastní pásky tl. 30mm na každý první a poslední stupeň každého ramene</t>
  </si>
  <si>
    <t>120043253</t>
  </si>
  <si>
    <t>Centrální schodiště v domě</t>
  </si>
  <si>
    <t>1,2*12</t>
  </si>
  <si>
    <t>45</t>
  </si>
  <si>
    <t>642942111</t>
  </si>
  <si>
    <t>Osazování zárubní nebo rámů kovových dveřních lisovaných nebo z úhelníků bez dveřních křídel na cementovou maltu, plochy otvoru do 2,5 m2</t>
  </si>
  <si>
    <t>CS ÚRS 2022 02</t>
  </si>
  <si>
    <t>-118564518</t>
  </si>
  <si>
    <t>https://podminky.urs.cz/item/CS_URS_2022_02/642942111</t>
  </si>
  <si>
    <t>46</t>
  </si>
  <si>
    <t>55331487</t>
  </si>
  <si>
    <t>zárubeň jednokřídlá ocelová pro zdění tl stěny 110-150mm rozměru 800/1970, 2100mm</t>
  </si>
  <si>
    <t>1201504989</t>
  </si>
  <si>
    <t>47</t>
  </si>
  <si>
    <t>642945111</t>
  </si>
  <si>
    <t>Osazování ocelových zárubní protipožárních nebo protiplynových dveří do vynechaného otvoru, s obetonováním, dveří jednokřídlových do 2,5 m2</t>
  </si>
  <si>
    <t>1130658784</t>
  </si>
  <si>
    <t>https://podminky.urs.cz/item/CS_URS_2022_02/642945111</t>
  </si>
  <si>
    <t>48</t>
  </si>
  <si>
    <t>55331562</t>
  </si>
  <si>
    <t>zárubeň jednokřídlá ocelová pro zdění s protipožární úpravou tl stěny 110-150mm rozměru 800/1970, 2100mm</t>
  </si>
  <si>
    <t>-752326875</t>
  </si>
  <si>
    <t>49</t>
  </si>
  <si>
    <t>642945112</t>
  </si>
  <si>
    <t>Osazování ocelových zárubní protipožárních nebo protiplynových dveří do vynechaného otvoru, s obetonováním, dveří dvoukřídlových přes 2,5 do 6,5 m2</t>
  </si>
  <si>
    <t>-1408638879</t>
  </si>
  <si>
    <t>https://podminky.urs.cz/item/CS_URS_2023_02/642945112</t>
  </si>
  <si>
    <t>50</t>
  </si>
  <si>
    <t>55331763</t>
  </si>
  <si>
    <t>zárubeň dvoukřídlá ocelová pro zdění s protipožární úpravou tl stěny 110-150mm rozměru 1600/1970, 2100mm</t>
  </si>
  <si>
    <t>179659820</t>
  </si>
  <si>
    <t>51</t>
  </si>
  <si>
    <t>644941111</t>
  </si>
  <si>
    <t>Montáž průvětrníků nebo mřížek odvětrávacích velikosti do 150 x 200 mm</t>
  </si>
  <si>
    <t>1915015243</t>
  </si>
  <si>
    <t>https://podminky.urs.cz/item/CS_URS_2023_02/644941111</t>
  </si>
  <si>
    <t>Odvětrání m.č. 103</t>
  </si>
  <si>
    <t>Odvětrání m.č. 207</t>
  </si>
  <si>
    <t>Odvětrání m.č. 217</t>
  </si>
  <si>
    <t>Odvětrání m.č. 227</t>
  </si>
  <si>
    <t>Odvětrání m.č. 222</t>
  </si>
  <si>
    <t>52</t>
  </si>
  <si>
    <t>56245648</t>
  </si>
  <si>
    <t>mřížka větrací kruhová plast se síťovinou 100mm</t>
  </si>
  <si>
    <t>-2059844675</t>
  </si>
  <si>
    <t>Ostatní konstrukce a práce, bourání</t>
  </si>
  <si>
    <t>53</t>
  </si>
  <si>
    <t>962031132</t>
  </si>
  <si>
    <t>Bourání příček z cihel, tvárnic nebo příčkovek z cihel pálených, plných nebo dutých na maltu vápennou nebo vápenocementovou, tl. do 100 mm</t>
  </si>
  <si>
    <t>1533806368</t>
  </si>
  <si>
    <t>https://podminky.urs.cz/item/CS_URS_2023_02/962031132</t>
  </si>
  <si>
    <t>(1,8+0,3+1,95+4,05+2,32+4,05+4,05)*2,55</t>
  </si>
  <si>
    <t>-0,8*2</t>
  </si>
  <si>
    <t>-0,9*2</t>
  </si>
  <si>
    <t>(4,2+4,2+4,2+4,2+3+4,2*4+1+3,9+1,79+3,1)*2,55</t>
  </si>
  <si>
    <t>-(0,9*2)*3</t>
  </si>
  <si>
    <t>(4,2+1,39*3)*2,2</t>
  </si>
  <si>
    <t>-(0,7*2)*5</t>
  </si>
  <si>
    <t>54</t>
  </si>
  <si>
    <t>962031133</t>
  </si>
  <si>
    <t>Bourání příček z cihel, tvárnic nebo příčkovek z cihel pálených, plných nebo dutých na maltu vápennou nebo vápenocementovou, tl. do 150 mm</t>
  </si>
  <si>
    <t>1927660473</t>
  </si>
  <si>
    <t>https://podminky.urs.cz/item/CS_URS_2023_02/962031133</t>
  </si>
  <si>
    <t>1,54*2,55</t>
  </si>
  <si>
    <t>55</t>
  </si>
  <si>
    <t>962032231</t>
  </si>
  <si>
    <t>Bourání zdiva nadzákladového z cihel nebo tvárnic z cihel pálených nebo vápenopískových, na maltu vápennou nebo vápenocementovou, objemu přes 1 m3</t>
  </si>
  <si>
    <t>-858467006</t>
  </si>
  <si>
    <t>https://podminky.urs.cz/item/CS_URS_2023_02/962032231</t>
  </si>
  <si>
    <t>(3,35*2,55)*0,3</t>
  </si>
  <si>
    <t>-(0,9*2)*0,3</t>
  </si>
  <si>
    <t>(2,14*2,55)*0,3</t>
  </si>
  <si>
    <t>(3,54*2,55)*0,3</t>
  </si>
  <si>
    <t>(0,8*0,5)*1</t>
  </si>
  <si>
    <t>(1,08*2,2)*0,1</t>
  </si>
  <si>
    <t>(1,08*2,2)*0,3</t>
  </si>
  <si>
    <t>(2,32*2,2)*0,3</t>
  </si>
  <si>
    <t>(1*2,2)*0,1</t>
  </si>
  <si>
    <t>(1,9*2,2)*0,3</t>
  </si>
  <si>
    <t>(1,85*2,2)*0,3</t>
  </si>
  <si>
    <t>(0,5*0,15)*2,2</t>
  </si>
  <si>
    <t>56</t>
  </si>
  <si>
    <t>963053936</t>
  </si>
  <si>
    <t>Bourání železobetonových schodišť</t>
  </si>
  <si>
    <t>-600836606</t>
  </si>
  <si>
    <t>https://podminky.urs.cz/item/CS_URS_2023_02/963053936</t>
  </si>
  <si>
    <t>Schodiště na štítové straně</t>
  </si>
  <si>
    <t>9,6</t>
  </si>
  <si>
    <t>57</t>
  </si>
  <si>
    <t>965042141</t>
  </si>
  <si>
    <t>Bourání mazanin betonových nebo z litého asfaltu tl. do 100 mm, plochy přes 4 m2</t>
  </si>
  <si>
    <t>2058518716</t>
  </si>
  <si>
    <t>https://podminky.urs.cz/item/CS_URS_2023_02/965042141</t>
  </si>
  <si>
    <t>2.NP - m.č. 210-217</t>
  </si>
  <si>
    <t>34,974*0,1</t>
  </si>
  <si>
    <t>58</t>
  </si>
  <si>
    <t>965049111</t>
  </si>
  <si>
    <t>Bourání mazanin Příplatek k cenám za bourání mazanin betonových se svařovanou sítí, tl. do 100 mm</t>
  </si>
  <si>
    <t>-1013046416</t>
  </si>
  <si>
    <t>https://podminky.urs.cz/item/CS_URS_2023_02/965049111</t>
  </si>
  <si>
    <t>59</t>
  </si>
  <si>
    <t>965045113</t>
  </si>
  <si>
    <t>Bourání potěrů tl. do 50 mm cementových nebo pískocementových, plochy přes 4 m2</t>
  </si>
  <si>
    <t>1133468797</t>
  </si>
  <si>
    <t>https://podminky.urs.cz/item/CS_URS_2023_02/965045113</t>
  </si>
  <si>
    <t>1.NP pod dlažbou</t>
  </si>
  <si>
    <t>1,94*1,54</t>
  </si>
  <si>
    <t>0,88*0,3</t>
  </si>
  <si>
    <t>0,9*0,15</t>
  </si>
  <si>
    <t>1,96*1,54</t>
  </si>
  <si>
    <t>2,325*1,33</t>
  </si>
  <si>
    <t>2.NP pod dlažbou</t>
  </si>
  <si>
    <t>4,2*2,935</t>
  </si>
  <si>
    <t>-1*0,1</t>
  </si>
  <si>
    <t>4,2*1,5</t>
  </si>
  <si>
    <t>-0,9*0,1</t>
  </si>
  <si>
    <t>1*0,1</t>
  </si>
  <si>
    <t>(1,39*1)*2</t>
  </si>
  <si>
    <t>(0,95*1,39)*2</t>
  </si>
  <si>
    <t>(0,7*0,1)*4</t>
  </si>
  <si>
    <t>4,2*1,35</t>
  </si>
  <si>
    <t>-0,2*0,3</t>
  </si>
  <si>
    <t>60</t>
  </si>
  <si>
    <t>965045123/R</t>
  </si>
  <si>
    <t>Bourání litých sádrových podlah tl. 100mm, plochy přes 4 m2</t>
  </si>
  <si>
    <t>459513130</t>
  </si>
  <si>
    <t>(3,34+2,9+5,645)*4,05</t>
  </si>
  <si>
    <t>(9,34+5,2)*4,2</t>
  </si>
  <si>
    <t>2,78*4,2</t>
  </si>
  <si>
    <t>5,89*4,2</t>
  </si>
  <si>
    <t>5,82*4,2</t>
  </si>
  <si>
    <t>8,44*4,2</t>
  </si>
  <si>
    <t>3,13*4,2</t>
  </si>
  <si>
    <t>12,11*4,2</t>
  </si>
  <si>
    <t>(1*0,2)*2</t>
  </si>
  <si>
    <t>8,665*4,2</t>
  </si>
  <si>
    <t>3,07*4,2</t>
  </si>
  <si>
    <t>10*4,2</t>
  </si>
  <si>
    <t>61</t>
  </si>
  <si>
    <t>965081213</t>
  </si>
  <si>
    <t>Bourání podlah z dlaždic bez podkladního lože nebo mazaniny, s jakoukoliv výplní spár keramických nebo xylolitových tl. do 10 mm, plochy přes 1 m2</t>
  </si>
  <si>
    <t>-2100153359</t>
  </si>
  <si>
    <t>https://podminky.urs.cz/item/CS_URS_2023_02/965081213</t>
  </si>
  <si>
    <t>62</t>
  </si>
  <si>
    <t>965081611</t>
  </si>
  <si>
    <t>Odsekání soklíků včetně otlučení podkladní omítky až na zdivo rovných</t>
  </si>
  <si>
    <t>234157893</t>
  </si>
  <si>
    <t>https://podminky.urs.cz/item/CS_URS_2023_02/965081611</t>
  </si>
  <si>
    <t>1,9+0,8+2,14+0,6+0,7+1,7+1,5+1,5</t>
  </si>
  <si>
    <t>4,2+4,2+2,935+2,935+1+1+0,2+0,2-0,9-0,9+4,2+1,8+1,5+1,5-0,9+4,2+4,2+1,35+1,35+0,2+0,2-0,9-0,7-0,7</t>
  </si>
  <si>
    <t>4,8*9</t>
  </si>
  <si>
    <t>63</t>
  </si>
  <si>
    <t>968062375</t>
  </si>
  <si>
    <t>Vybourání dřevěných rámů oken s křídly, dveřních zárubní, vrat, stěn, ostění nebo obkladů rámů oken s křídly zdvojených, plochy do 2 m2</t>
  </si>
  <si>
    <t>863628186</t>
  </si>
  <si>
    <t>https://podminky.urs.cz/item/CS_URS_2023_02/968062375</t>
  </si>
  <si>
    <t>(1,2*0,9)*4</t>
  </si>
  <si>
    <t>64</t>
  </si>
  <si>
    <t>968072455</t>
  </si>
  <si>
    <t>Vybourání kovových rámů oken s křídly, dveřních zárubní, vrat, stěn, ostění nebo obkladů dveřních zárubní, plochy do 2 m2</t>
  </si>
  <si>
    <t>1424261871</t>
  </si>
  <si>
    <t>https://podminky.urs.cz/item/CS_URS_2023_02/968072455</t>
  </si>
  <si>
    <t>(0,8*2)*8</t>
  </si>
  <si>
    <t>0,7*2</t>
  </si>
  <si>
    <t>(0,8*2)*15</t>
  </si>
  <si>
    <t>(0,6*2)*5</t>
  </si>
  <si>
    <t>65</t>
  </si>
  <si>
    <t>971033541</t>
  </si>
  <si>
    <t>Vybourání otvorů ve zdivu základovém nebo nadzákladovém z cihel, tvárnic, příčkovek z cihel pálených na maltu vápennou nebo vápenocementovou plochy do 1 m2, tl. do 300 mm</t>
  </si>
  <si>
    <t>84003390</t>
  </si>
  <si>
    <t>https://podminky.urs.cz/item/CS_URS_2023_02/971033541</t>
  </si>
  <si>
    <t>((1,2*0,5)*0,3)*4</t>
  </si>
  <si>
    <t>66</t>
  </si>
  <si>
    <t>971033621</t>
  </si>
  <si>
    <t>Vybourání otvorů ve zdivu základovém nebo nadzákladovém z cihel, tvárnic, příčkovek z cihel pálených na maltu vápennou nebo vápenocementovou plochy do 4 m2, tl. do 100 mm</t>
  </si>
  <si>
    <t>-1589565589</t>
  </si>
  <si>
    <t>https://podminky.urs.cz/item/CS_URS_2023_02/971033621</t>
  </si>
  <si>
    <t>1*1,2</t>
  </si>
  <si>
    <t>67</t>
  </si>
  <si>
    <t>971033641</t>
  </si>
  <si>
    <t>Vybourání otvorů ve zdivu základovém nebo nadzákladovém z cihel, tvárnic, příčkovek z cihel pálených na maltu vápennou nebo vápenocementovou plochy do 4 m2, tl. do 300 mm</t>
  </si>
  <si>
    <t>-1486575519</t>
  </si>
  <si>
    <t>https://podminky.urs.cz/item/CS_URS_2023_02/971033641</t>
  </si>
  <si>
    <t>(0,61*2,1)*0,3</t>
  </si>
  <si>
    <t>(1,74*2,2)*0,3</t>
  </si>
  <si>
    <t>(1,19*2,2)*0,3</t>
  </si>
  <si>
    <t>(0,6*2,2)*0,3</t>
  </si>
  <si>
    <t>(0,3*2,2)*0,15</t>
  </si>
  <si>
    <t>(0,91*0,3)*2,2</t>
  </si>
  <si>
    <t>(0,81*0,15)*2,2</t>
  </si>
  <si>
    <t>((1,2*1,4)*0,3)*4</t>
  </si>
  <si>
    <t>68</t>
  </si>
  <si>
    <t>974031664</t>
  </si>
  <si>
    <t>Vysekání rýh ve zdivu cihelném na maltu vápennou nebo vápenocementovou pro vtahování nosníků do zdí, před vybouráním otvoru do hl. 150 mm, při v. nosníku do 150 mm</t>
  </si>
  <si>
    <t>-934299623</t>
  </si>
  <si>
    <t>https://podminky.urs.cz/item/CS_URS_2023_02/974031664</t>
  </si>
  <si>
    <t>4,1+4,1+2,7+2,7+4,1+4,1</t>
  </si>
  <si>
    <t>3,72+3,72+2,5+2,5+2,4+2,4+2,4+2,4+1,3+1,3+2,34+2,34+2,14+2,14+3,75+3,75</t>
  </si>
  <si>
    <t>69</t>
  </si>
  <si>
    <t>977151119</t>
  </si>
  <si>
    <t>Jádrové vrty diamantovými korunkami do stavebních materiálů (železobetonu, betonu, cihel, obkladů, dlažeb, kamene) průměru přes 100 do 110 mm</t>
  </si>
  <si>
    <t>2013414677</t>
  </si>
  <si>
    <t>https://podminky.urs.cz/item/CS_URS_2023_02/977151119</t>
  </si>
  <si>
    <t>VZT</t>
  </si>
  <si>
    <t>0,45+0,3*4+0,1*7</t>
  </si>
  <si>
    <t>70</t>
  </si>
  <si>
    <t>978011141</t>
  </si>
  <si>
    <t>Otlučení vápenných nebo vápenocementových omítek vnitřních ploch stropů, v rozsahu přes 10 do 30 %</t>
  </si>
  <si>
    <t>755618109</t>
  </si>
  <si>
    <t>https://podminky.urs.cz/item/CS_URS_2023_02/978011141</t>
  </si>
  <si>
    <t>5,2*4,2</t>
  </si>
  <si>
    <t>9,34*4,2</t>
  </si>
  <si>
    <t>16,61*1,5</t>
  </si>
  <si>
    <t>1,37*1,5</t>
  </si>
  <si>
    <t>3,34*4,05</t>
  </si>
  <si>
    <t>2,9*4,05</t>
  </si>
  <si>
    <t>5,645*4,05</t>
  </si>
  <si>
    <t>(2,78+5,89+5,85+8,44+12,11+3,13)*4,2</t>
  </si>
  <si>
    <t>-0,4*0,4</t>
  </si>
  <si>
    <t>2,4*1,365</t>
  </si>
  <si>
    <t>4,2*2,54</t>
  </si>
  <si>
    <t>-0,3*0,4</t>
  </si>
  <si>
    <t>1,79*1</t>
  </si>
  <si>
    <t>3,1*1,68</t>
  </si>
  <si>
    <t>1,35*4,2</t>
  </si>
  <si>
    <t>(1+0,95+0,95+1)*1,39</t>
  </si>
  <si>
    <t>1,5*4,2</t>
  </si>
  <si>
    <t>2,935*4,2</t>
  </si>
  <si>
    <t>36,8*1,5</t>
  </si>
  <si>
    <t>71</t>
  </si>
  <si>
    <t>978013141</t>
  </si>
  <si>
    <t>Otlučení vápenných nebo vápenocementových omítek vnitřních ploch stěn s vyškrabáním spar, s očištěním zdiva, v rozsahu přes 10 do 30 %</t>
  </si>
  <si>
    <t>1938178541</t>
  </si>
  <si>
    <t>https://podminky.urs.cz/item/CS_URS_2023_02/978013141</t>
  </si>
  <si>
    <t>(2,55*0,3)*2</t>
  </si>
  <si>
    <t>(1,4+1,4+6,26+3+6+1,35+1,35+6+3+6,26+1,5)*1,25</t>
  </si>
  <si>
    <t>-0,9*0,7</t>
  </si>
  <si>
    <t>-3,54*0,7</t>
  </si>
  <si>
    <t>-3,45*0,7</t>
  </si>
  <si>
    <t>-1,49*0,7</t>
  </si>
  <si>
    <t>-2,14*0,7</t>
  </si>
  <si>
    <t>-1,5*1,2</t>
  </si>
  <si>
    <t>(3,34*2+2,9*2+5,645*2+4,05*2+4,2+9,34+9,34+5,2*2+1,73+1,28)*2,55</t>
  </si>
  <si>
    <t>(1,33+1,33+2,325+2,325+1,54)*0,55</t>
  </si>
  <si>
    <t>-(1,2*1,5)*4</t>
  </si>
  <si>
    <t>((1,2+1,5+1,5)*0,25)*4</t>
  </si>
  <si>
    <t>-3,44*2,1</t>
  </si>
  <si>
    <t>-(1,2*1,5)*6</t>
  </si>
  <si>
    <t>((1,2+1,5+1,5)*0,25)*5</t>
  </si>
  <si>
    <t>-2,14*2,1</t>
  </si>
  <si>
    <t>-1,49*2,1</t>
  </si>
  <si>
    <t>-(1,2+0,9+0,9)*0,25</t>
  </si>
  <si>
    <t>(4,2*2+2,78*2+5,89*2+5,85*2+0,4+8,44*2+3,13*2+0,1+12,11*2+10+10+4,2+4,2+1,37+1,37+2,4+2,25+3)*2,55</t>
  </si>
  <si>
    <t>-(1,2*1,4)*13</t>
  </si>
  <si>
    <t>((1,2+1,4+1,4)*11)*0,13</t>
  </si>
  <si>
    <t>-3,9*2,2</t>
  </si>
  <si>
    <t>-1,74*2,2</t>
  </si>
  <si>
    <t>-2,19*2,2</t>
  </si>
  <si>
    <t>-0,9*2,05</t>
  </si>
  <si>
    <t>-1,72*2,2</t>
  </si>
  <si>
    <t>(1+2+2)*0,1</t>
  </si>
  <si>
    <t>-3,35*2,2</t>
  </si>
  <si>
    <t>4,32*0,75</t>
  </si>
  <si>
    <t>(2,54+0,3+0,4)*0,75</t>
  </si>
  <si>
    <t>-1,2*0,5</t>
  </si>
  <si>
    <t>(1,68+0,3+0,3)*0,05</t>
  </si>
  <si>
    <t>(1,39+1,39)*0,35</t>
  </si>
  <si>
    <t>-0,56*0,3</t>
  </si>
  <si>
    <t>(1,35+1,35+0,3+1,5+1,5+2,935*2+3,07*2+8,665*2+4,2)*2,55</t>
  </si>
  <si>
    <t>-(1,2*1,4)*8</t>
  </si>
  <si>
    <t>((1,2+1,4+1,4)*0,13)*8</t>
  </si>
  <si>
    <t>-2,12*2,2</t>
  </si>
  <si>
    <t>((1+2+2)*0,1)*2</t>
  </si>
  <si>
    <t>-1*2</t>
  </si>
  <si>
    <t>((1+2,1+2,1)*0,2)*2</t>
  </si>
  <si>
    <t>-1,2*1,4</t>
  </si>
  <si>
    <t>((1,2+0,9+0,9)*0,12)*5</t>
  </si>
  <si>
    <t>(1+2,1+2,1)*0,2</t>
  </si>
  <si>
    <t>-3,32*2,2</t>
  </si>
  <si>
    <t>72</t>
  </si>
  <si>
    <t>978059541</t>
  </si>
  <si>
    <t>Odsekání obkladů stěn včetně otlučení podkladní omítky až na zdivo z obkládaček vnitřních, z jakýchkoliv materiálů, plochy přes 1 m2</t>
  </si>
  <si>
    <t>-1671874257</t>
  </si>
  <si>
    <t>https://podminky.urs.cz/item/CS_URS_2023_02/978059541</t>
  </si>
  <si>
    <t>(1,96+1,96+1,54+1,54-0,9+1,54+1,54+1,94+1,94-0,9-0,9-0,8+2,33+2,33+1,33+1,33-0,8)*2</t>
  </si>
  <si>
    <t>-1,2*0,7</t>
  </si>
  <si>
    <t>(4,2+4,2+4,32+4,32-0,9-0,7-3,8)*1,8</t>
  </si>
  <si>
    <t>(3,1+3,1+1,68+1,68)*2,5</t>
  </si>
  <si>
    <t>-0,7*2</t>
  </si>
  <si>
    <t>(1,39*8+1*4+0,95*4+4,2+0,9+0,9-1,8)*2,2</t>
  </si>
  <si>
    <t>-(0,7*2)*4</t>
  </si>
  <si>
    <t>73</t>
  </si>
  <si>
    <t>009-x2</t>
  </si>
  <si>
    <t>Ubourání stávajících kamenných parapetů vč. likvidace odpadu</t>
  </si>
  <si>
    <t>-2109835242</t>
  </si>
  <si>
    <t>74</t>
  </si>
  <si>
    <t>009-x8</t>
  </si>
  <si>
    <t>Demontáž dveří s rámem mezi m.č. 104 a exteriérem vč. likvidace</t>
  </si>
  <si>
    <t>soubor</t>
  </si>
  <si>
    <t>-1400367417</t>
  </si>
  <si>
    <t>75</t>
  </si>
  <si>
    <t>009-x10</t>
  </si>
  <si>
    <t>D+M+PH PHP práškový P6 21A/113B vč. držáku na zeď a revize</t>
  </si>
  <si>
    <t>-550245543</t>
  </si>
  <si>
    <t>76</t>
  </si>
  <si>
    <t>009-x11</t>
  </si>
  <si>
    <t>D+M+PH Vybavení objektu výstražnými tabulkami dle PBŘ - 30ks tabulka vel. 200x100mm</t>
  </si>
  <si>
    <t>-1616377000</t>
  </si>
  <si>
    <t>77</t>
  </si>
  <si>
    <t>949101111</t>
  </si>
  <si>
    <t>Lešení pomocné pracovní pro objekty pozemních staveb pro zatížení do 150 kg/m2, o výšce lešeňové podlahy do 1,9 m</t>
  </si>
  <si>
    <t>1755051027</t>
  </si>
  <si>
    <t>https://podminky.urs.cz/item/CS_URS_2023_02/949101111</t>
  </si>
  <si>
    <t>135,278</t>
  </si>
  <si>
    <t>345,769</t>
  </si>
  <si>
    <t>78</t>
  </si>
  <si>
    <t>952901111</t>
  </si>
  <si>
    <t>Vyčištění budov nebo objektů před předáním do užívání budov bytové nebo občanské výstavby, světlé výšky podlaží do 4 m</t>
  </si>
  <si>
    <t>703241666</t>
  </si>
  <si>
    <t>https://podminky.urs.cz/item/CS_URS_2023_02/952901111</t>
  </si>
  <si>
    <t>997</t>
  </si>
  <si>
    <t>Přesun sutě</t>
  </si>
  <si>
    <t>79</t>
  </si>
  <si>
    <t>997002611</t>
  </si>
  <si>
    <t>Nakládání suti a vybouraných hmot na dopravní prostředek pro vodorovné přemístění</t>
  </si>
  <si>
    <t>-1669039537</t>
  </si>
  <si>
    <t>https://podminky.urs.cz/item/CS_URS_2023_02/997002611</t>
  </si>
  <si>
    <t>80</t>
  </si>
  <si>
    <t>997013213</t>
  </si>
  <si>
    <t>Vnitrostaveništní doprava suti a vybouraných hmot vodorovně do 50 m svisle ručně pro budovy a haly výšky přes 9 do 12 m</t>
  </si>
  <si>
    <t>-448297929</t>
  </si>
  <si>
    <t>https://podminky.urs.cz/item/CS_URS_2023_02/997013213</t>
  </si>
  <si>
    <t>81</t>
  </si>
  <si>
    <t>997013501</t>
  </si>
  <si>
    <t>Odvoz suti a vybouraných hmot na skládku nebo meziskládku se složením, na vzdálenost do 1 km</t>
  </si>
  <si>
    <t>1527672282</t>
  </si>
  <si>
    <t>https://podminky.urs.cz/item/CS_URS_2023_02/997013501</t>
  </si>
  <si>
    <t>82</t>
  </si>
  <si>
    <t>997013509</t>
  </si>
  <si>
    <t>Odvoz suti a vybouraných hmot na skládku nebo meziskládku se složením, na vzdálenost Příplatek k ceně za každý další i započatý 1 km přes 1 km</t>
  </si>
  <si>
    <t>935290833</t>
  </si>
  <si>
    <t>https://podminky.urs.cz/item/CS_URS_2023_02/997013509</t>
  </si>
  <si>
    <t>190,223*25</t>
  </si>
  <si>
    <t>83</t>
  </si>
  <si>
    <t>997013601</t>
  </si>
  <si>
    <t>Poplatek za uložení stavebního odpadu na skládce (skládkovné) z prostého betonu zatříděného do Katalogu odpadů pod kódem 17 01 01</t>
  </si>
  <si>
    <t>-1824160482</t>
  </si>
  <si>
    <t>https://podminky.urs.cz/item/CS_URS_2023_02/997013601</t>
  </si>
  <si>
    <t>84</t>
  </si>
  <si>
    <t>997013602</t>
  </si>
  <si>
    <t>Poplatek za uložení stavebního odpadu na skládce (skládkovné) z armovaného betonu zatříděného do Katalogu odpadů pod kódem 17 01 01</t>
  </si>
  <si>
    <t>-1538711042</t>
  </si>
  <si>
    <t>https://podminky.urs.cz/item/CS_URS_2023_02/997013602</t>
  </si>
  <si>
    <t>85</t>
  </si>
  <si>
    <t>997013603</t>
  </si>
  <si>
    <t>Poplatek za uložení stavebního odpadu na skládce (skládkovné) cihelného zatříděného do Katalogu odpadů pod kódem 17 01 02</t>
  </si>
  <si>
    <t>-1510173619</t>
  </si>
  <si>
    <t>https://podminky.urs.cz/item/CS_URS_2023_02/997013603</t>
  </si>
  <si>
    <t>86</t>
  </si>
  <si>
    <t>997013607</t>
  </si>
  <si>
    <t>Poplatek za uložení stavebního odpadu na skládce (skládkovné) z tašek a keramických výrobků zatříděného do Katalogu odpadů pod kódem 17 01 03</t>
  </si>
  <si>
    <t>1586373770</t>
  </si>
  <si>
    <t>https://podminky.urs.cz/item/CS_URS_2023_02/997013607</t>
  </si>
  <si>
    <t>87</t>
  </si>
  <si>
    <t>997013631</t>
  </si>
  <si>
    <t>Poplatek za uložení stavebního odpadu na skládce (skládkovné) směsného stavebního a demoličního zatříděného do Katalogu odpadů pod kódem 17 09 04</t>
  </si>
  <si>
    <t>257255468</t>
  </si>
  <si>
    <t>https://podminky.urs.cz/item/CS_URS_2023_02/997013631</t>
  </si>
  <si>
    <t>88</t>
  </si>
  <si>
    <t>997013812</t>
  </si>
  <si>
    <t>Poplatek za uložení stavebního odpadu na skládce (skládkovné) z materiálů na bázi sádry zatříděného do Katalogu odpadů pod kódem 17 08 02</t>
  </si>
  <si>
    <t>-1836734047</t>
  </si>
  <si>
    <t>https://podminky.urs.cz/item/CS_URS_2023_02/997013812</t>
  </si>
  <si>
    <t>998</t>
  </si>
  <si>
    <t>Přesun hmot</t>
  </si>
  <si>
    <t>89</t>
  </si>
  <si>
    <t>998018002</t>
  </si>
  <si>
    <t>Přesun hmot pro budovy občanské výstavby, bydlení, výrobu a služby ruční - bez užití mechanizace vodorovná dopravní vzdálenost do 100 m pro budovy s jakoukoliv nosnou konstrukcí výšky přes 6 do 12 m</t>
  </si>
  <si>
    <t>-1384791319</t>
  </si>
  <si>
    <t>https://podminky.urs.cz/item/CS_URS_2023_02/998018002</t>
  </si>
  <si>
    <t>PSV</t>
  </si>
  <si>
    <t>Práce a dodávky PSV</t>
  </si>
  <si>
    <t>713</t>
  </si>
  <si>
    <t>Izolace tepelné</t>
  </si>
  <si>
    <t>90</t>
  </si>
  <si>
    <t>713131151</t>
  </si>
  <si>
    <t>Montáž tepelné izolace stěn rohožemi, pásy, deskami, dílci, bloky (izolační materiál ve specifikaci) vložením jednovrstvě</t>
  </si>
  <si>
    <t>-959398222</t>
  </si>
  <si>
    <t>https://podminky.urs.cz/item/CS_URS_2023_02/713131151</t>
  </si>
  <si>
    <t>2.NP zdvojené příčky</t>
  </si>
  <si>
    <t>(4,2+1,65+4,2+4,2)*2,55</t>
  </si>
  <si>
    <t>91</t>
  </si>
  <si>
    <t>63166912</t>
  </si>
  <si>
    <t>deska akustická a tepelně izolační ze skelných vláken tl 50mm</t>
  </si>
  <si>
    <t>1860203099</t>
  </si>
  <si>
    <t>36,338*1,1 'Přepočtené koeficientem množství</t>
  </si>
  <si>
    <t>92</t>
  </si>
  <si>
    <t>998713202</t>
  </si>
  <si>
    <t>Přesun hmot pro izolace tepelné stanovený procentní sazbou (%) z ceny vodorovná dopravní vzdálenost do 50 m v objektech výšky přes 6 do 12 m</t>
  </si>
  <si>
    <t>%</t>
  </si>
  <si>
    <t>750017666</t>
  </si>
  <si>
    <t>https://podminky.urs.cz/item/CS_URS_2023_02/998713202</t>
  </si>
  <si>
    <t>751</t>
  </si>
  <si>
    <t>Vzduchotechnika</t>
  </si>
  <si>
    <t>93</t>
  </si>
  <si>
    <t>751111011</t>
  </si>
  <si>
    <t>Montáž ventilátoru axiálního nízkotlakého nástěnného základního, průměru do 100 mm</t>
  </si>
  <si>
    <t>-1819719490</t>
  </si>
  <si>
    <t>https://podminky.urs.cz/item/CS_URS_2023_02/751111011</t>
  </si>
  <si>
    <t>94</t>
  </si>
  <si>
    <t>751-x10</t>
  </si>
  <si>
    <t>ventilátor axiální D100mm o výkonu 150m3/hod s kuličkovým ložiskem, krytí IPX4, nastavitelný doběh 1-30 minut, spínání s osvětlením</t>
  </si>
  <si>
    <t>1961455530</t>
  </si>
  <si>
    <t>95</t>
  </si>
  <si>
    <t>751525051</t>
  </si>
  <si>
    <t>Montáž potrubí plastového kruhového s přírubou, průměru do 100 mm</t>
  </si>
  <si>
    <t>-176673215</t>
  </si>
  <si>
    <t>https://podminky.urs.cz/item/CS_URS_2023_02/751525051</t>
  </si>
  <si>
    <t>4,8</t>
  </si>
  <si>
    <t>6,5</t>
  </si>
  <si>
    <t>96</t>
  </si>
  <si>
    <t>42981649</t>
  </si>
  <si>
    <t>trouba pevná PVC D 100mm do 45°C</t>
  </si>
  <si>
    <t>-863310436</t>
  </si>
  <si>
    <t>20,3*1,2 'Přepočtené koeficientem množství</t>
  </si>
  <si>
    <t>97</t>
  </si>
  <si>
    <t>751526151</t>
  </si>
  <si>
    <t>Montáž oblouku do plastového potrubí kruhového s přírubou, průměru do 100 mm</t>
  </si>
  <si>
    <t>676552579</t>
  </si>
  <si>
    <t>https://podminky.urs.cz/item/CS_URS_2023_02/751526151</t>
  </si>
  <si>
    <t>98</t>
  </si>
  <si>
    <t>42981812</t>
  </si>
  <si>
    <t>oblouk PVC 90° D 100mm</t>
  </si>
  <si>
    <t>-1155729566</t>
  </si>
  <si>
    <t>99</t>
  </si>
  <si>
    <t>751526635</t>
  </si>
  <si>
    <t>Montáž klapky škrtící nebo zpětné do plastového potrubí kruhové s přírubou, průměru do 100 mm</t>
  </si>
  <si>
    <t>-899484376</t>
  </si>
  <si>
    <t>https://podminky.urs.cz/item/CS_URS_2023_02/751526635</t>
  </si>
  <si>
    <t>100</t>
  </si>
  <si>
    <t>8500065400</t>
  </si>
  <si>
    <t>Klapka zpětná 100 mm</t>
  </si>
  <si>
    <t>-1300092162</t>
  </si>
  <si>
    <t>101</t>
  </si>
  <si>
    <t>751572101</t>
  </si>
  <si>
    <t>Závěs kruhového potrubí pomocí objímky, kotvené do betonu průměru potrubí do 100 mm</t>
  </si>
  <si>
    <t>-1089328449</t>
  </si>
  <si>
    <t>https://podminky.urs.cz/item/CS_URS_2023_02/751572101</t>
  </si>
  <si>
    <t>102</t>
  </si>
  <si>
    <t>998751201</t>
  </si>
  <si>
    <t>Přesun hmot pro vzduchotechniku stanovený procentní sazbou (%) z ceny vodorovná dopravní vzdálenost do 50 m v objektech výšky do 12 m</t>
  </si>
  <si>
    <t>-1159161581</t>
  </si>
  <si>
    <t>https://podminky.urs.cz/item/CS_URS_2023_02/998751201</t>
  </si>
  <si>
    <t>763</t>
  </si>
  <si>
    <t>Konstrukce suché výstavby</t>
  </si>
  <si>
    <t>103</t>
  </si>
  <si>
    <t>763121590</t>
  </si>
  <si>
    <t>Stěna předsazená ze sádrokartonových desek pro osazení závěsného WC s nosnou konstrukcí z ocelových profilů CW, UW dvojitě opláštěná deskami impregnovanými H2 tl. 2x12,5 mm bez izolace, stěna tl. 150 - 250 mm, profil 50</t>
  </si>
  <si>
    <t>1346525027</t>
  </si>
  <si>
    <t>https://podminky.urs.cz/item/CS_URS_2023_02/763121590</t>
  </si>
  <si>
    <t>(1+0,75)*1,3</t>
  </si>
  <si>
    <t>(1,05+0,8+1+0,75+0,75+1,05+1)*1,3</t>
  </si>
  <si>
    <t>104</t>
  </si>
  <si>
    <t>763164531</t>
  </si>
  <si>
    <t>Obklad konstrukcí sádrokartonovými deskami včetně ochranných úhelníků ve tvaru L rozvinuté šíře přes 0,4 do 0,8 m, opláštěný deskou standardní A, tl. 12,5 mm</t>
  </si>
  <si>
    <t>2004037185</t>
  </si>
  <si>
    <t>https://podminky.urs.cz/item/CS_URS_2023_02/763164531</t>
  </si>
  <si>
    <t>Kastlíky vodovodního potrubí 2.np</t>
  </si>
  <si>
    <t>5,3+2+2</t>
  </si>
  <si>
    <t>VZT potrubí</t>
  </si>
  <si>
    <t>1,45+2,3+2,45+0,5+1,5+4,2</t>
  </si>
  <si>
    <t>105</t>
  </si>
  <si>
    <t>763164541</t>
  </si>
  <si>
    <t>Obklad konstrukcí sádrokartonovými deskami včetně ochranných úhelníků ve tvaru L rozvinuté šíře přes 0,4 do 0,8 m, opláštěný deskou impregnovanou H2, tl. 12,5 mm</t>
  </si>
  <si>
    <t>463513436</t>
  </si>
  <si>
    <t>https://podminky.urs.cz/item/CS_URS_2023_02/763164541</t>
  </si>
  <si>
    <t>2,4+2,4</t>
  </si>
  <si>
    <t>106</t>
  </si>
  <si>
    <t>998763402</t>
  </si>
  <si>
    <t>Přesun hmot pro konstrukce montované z desek stanovený procentní sazbou (%) z ceny vodorovná dopravní vzdálenost do 50 m v objektech výšky přes 6 do 12 m</t>
  </si>
  <si>
    <t>259566537</t>
  </si>
  <si>
    <t>https://podminky.urs.cz/item/CS_URS_2023_02/998763402</t>
  </si>
  <si>
    <t>764</t>
  </si>
  <si>
    <t>Konstrukce klempířské</t>
  </si>
  <si>
    <t>107</t>
  </si>
  <si>
    <t>764002851</t>
  </si>
  <si>
    <t>Demontáž klempířských konstrukcí oplechování parapetů do suti</t>
  </si>
  <si>
    <t>1992444554</t>
  </si>
  <si>
    <t>https://podminky.urs.cz/item/CS_URS_2023_02/764002851</t>
  </si>
  <si>
    <t>1,2</t>
  </si>
  <si>
    <t>1,2*4</t>
  </si>
  <si>
    <t>108</t>
  </si>
  <si>
    <t>764226402</t>
  </si>
  <si>
    <t>Oplechování parapetů z hliníkového plechu rovných mechanicky kotvené, bez rohů rš 200 mm - nutno zamšřit skutečnou RŠ</t>
  </si>
  <si>
    <t>821455236</t>
  </si>
  <si>
    <t>https://podminky.urs.cz/item/CS_URS_2023_02/764226402</t>
  </si>
  <si>
    <t>1,2*5</t>
  </si>
  <si>
    <t>109</t>
  </si>
  <si>
    <t>998764202</t>
  </si>
  <si>
    <t>Přesun hmot pro konstrukce klempířské stanovený procentní sazbou (%) z ceny vodorovná dopravní vzdálenost do 50 m v objektech výšky přes 6 do 12 m</t>
  </si>
  <si>
    <t>-61733851</t>
  </si>
  <si>
    <t>https://podminky.urs.cz/item/CS_URS_2023_02/998764202</t>
  </si>
  <si>
    <t>766</t>
  </si>
  <si>
    <t>Konstrukce truhlářské</t>
  </si>
  <si>
    <t>110</t>
  </si>
  <si>
    <t>766211812</t>
  </si>
  <si>
    <t>Demontáž madel schodišťových upevněných na stěnovou konstrukci</t>
  </si>
  <si>
    <t>38189765</t>
  </si>
  <si>
    <t>https://podminky.urs.cz/item/CS_URS_2023_02/766211812</t>
  </si>
  <si>
    <t>2,5*10</t>
  </si>
  <si>
    <t>111</t>
  </si>
  <si>
    <t>766441821</t>
  </si>
  <si>
    <t>Demontáž parapetních desek dřevěných nebo plastových šířky do 300 mm, délky přes 1000 do 2000 mm</t>
  </si>
  <si>
    <t>-280571054</t>
  </si>
  <si>
    <t>https://podminky.urs.cz/item/CS_URS_2023_02/766441821</t>
  </si>
  <si>
    <t>112</t>
  </si>
  <si>
    <t>766691914</t>
  </si>
  <si>
    <t>Ostatní práce vyvěšení nebo zavěšení křídel dřevěných dveřních, plochy do 2 m2</t>
  </si>
  <si>
    <t>1567133638</t>
  </si>
  <si>
    <t>https://podminky.urs.cz/item/CS_URS_2023_02/766691914</t>
  </si>
  <si>
    <t>113</t>
  </si>
  <si>
    <t>766622131</t>
  </si>
  <si>
    <t>Montáž oken plastových včetně montáže rámu plochy přes 1 m2 otevíravých do zdiva, výšky do 1,5 m</t>
  </si>
  <si>
    <t>1603050650</t>
  </si>
  <si>
    <t>https://podminky.urs.cz/item/CS_URS_2023_02/766622131</t>
  </si>
  <si>
    <t>1,2*1,5</t>
  </si>
  <si>
    <t>(1,2*1,4)*4</t>
  </si>
  <si>
    <t>114</t>
  </si>
  <si>
    <t>766629214</t>
  </si>
  <si>
    <t>Montáž oken dřevěných Příplatek k cenám za izolaci mezi ostěním a rámem okna při rovném ostění, připojovací spára tl. do 15 mm, páska</t>
  </si>
  <si>
    <t>1835327215</t>
  </si>
  <si>
    <t>https://podminky.urs.cz/item/CS_URS_2023_02/766629214</t>
  </si>
  <si>
    <t>115</t>
  </si>
  <si>
    <t>766660461</t>
  </si>
  <si>
    <t>Montáž dveřních křídel dřevěných nebo plastových vchodových dveří včetně rámu do zdiva dvoukřídlových s nadsvětlíkem</t>
  </si>
  <si>
    <t>-1943256447</t>
  </si>
  <si>
    <t>https://podminky.urs.cz/item/CS_URS_2023_02/766660461</t>
  </si>
  <si>
    <t>116</t>
  </si>
  <si>
    <t>766-x3</t>
  </si>
  <si>
    <t>okno plastové, dvoukřídlé, izolační trojsklo, bílé, otevíravě-sklopné, vel. 1200x1400mm - spec. dle PD</t>
  </si>
  <si>
    <t>1706610827</t>
  </si>
  <si>
    <t>117</t>
  </si>
  <si>
    <t>766-x4</t>
  </si>
  <si>
    <t>okno plastové, dvoukřídlé, izolační trojsklo, bílé, otevíravě-sklopné, vel. 1200x1500mm - spec. dle PD</t>
  </si>
  <si>
    <t>913384958</t>
  </si>
  <si>
    <t>118</t>
  </si>
  <si>
    <t>766-x5</t>
  </si>
  <si>
    <t>dveře vchodové plastové, částečně prosklené, bílé, dvoukřídlé s nadsvětlíkem, vel. 1500x2600mm - spec. dle PD</t>
  </si>
  <si>
    <t>-2088420279</t>
  </si>
  <si>
    <t>119</t>
  </si>
  <si>
    <t>766694112</t>
  </si>
  <si>
    <t>Montáž ostatních truhlářských konstrukcí parapetních desek dřevěných nebo plastových šířky do 300 mm, délky přes 1000 do 1600 mm</t>
  </si>
  <si>
    <t>-1054816742</t>
  </si>
  <si>
    <t>https://podminky.urs.cz/item/CS_URS_2022_02/766694112</t>
  </si>
  <si>
    <t>120</t>
  </si>
  <si>
    <t>61140078/R</t>
  </si>
  <si>
    <t>parapet plastový vnitřní – š 170mm, barva bílá - nutno zaměřit skutečnou hloubku</t>
  </si>
  <si>
    <t>-1026680341</t>
  </si>
  <si>
    <t>121</t>
  </si>
  <si>
    <t>61140076</t>
  </si>
  <si>
    <t>koncovka k parapetu oboustranná š 600mm, barva bílá</t>
  </si>
  <si>
    <t>-1574816616</t>
  </si>
  <si>
    <t>122</t>
  </si>
  <si>
    <t>766695212</t>
  </si>
  <si>
    <t>Montáž ostatních truhlářských konstrukcí prahů dveří jednokřídlových, šířky do 100 mm</t>
  </si>
  <si>
    <t>-2111236291</t>
  </si>
  <si>
    <t>https://podminky.urs.cz/item/CS_URS_2023_02/766695212</t>
  </si>
  <si>
    <t>123</t>
  </si>
  <si>
    <t>61187152</t>
  </si>
  <si>
    <t>práh dveřní dřevěný dubový tl 20mm dl 820mm š 70mm</t>
  </si>
  <si>
    <t>790716814</t>
  </si>
  <si>
    <t>124</t>
  </si>
  <si>
    <t>766-x6</t>
  </si>
  <si>
    <t>-388196366</t>
  </si>
  <si>
    <t>P</t>
  </si>
  <si>
    <t>125</t>
  </si>
  <si>
    <t>766-x7</t>
  </si>
  <si>
    <t>Výroba, dodávk a montáž kuchyňská linka vč. spotřebičů dl. 4,5m horní + spodní skříňky v m.č. 110 - spec. dle investora</t>
  </si>
  <si>
    <t>-1406168338</t>
  </si>
  <si>
    <t>126</t>
  </si>
  <si>
    <t>766-x8</t>
  </si>
  <si>
    <t>Výroba, dodávk a montáž kuchyňská linka vč. spotřebičů dl. 5m horní + spodní skříňky v m.č. 211 - spec. dle investora</t>
  </si>
  <si>
    <t>726271210</t>
  </si>
  <si>
    <t>127</t>
  </si>
  <si>
    <t>766-x9</t>
  </si>
  <si>
    <t>Výroba, dodávk a montáž kuchyňská linka vč. spotřebičů dl. 4m horní + spodní skříňky v m.č. 218 - spec. dle investora</t>
  </si>
  <si>
    <t>712343787</t>
  </si>
  <si>
    <t>128</t>
  </si>
  <si>
    <t>766-x10</t>
  </si>
  <si>
    <t>Výroba, dodávk a montáž kuchyňská linka vč. spotřebičů dl. 3m horní + spodní skříňky v m.č. 223 - spec. dle investora</t>
  </si>
  <si>
    <t>788684823</t>
  </si>
  <si>
    <t>129</t>
  </si>
  <si>
    <t>766-x11</t>
  </si>
  <si>
    <t>Výroba, dodávk a montáž kuchyňská linka vč. spotřebičů dl. 5m horní + spodní skříňky v m.č. 231 - spec. dle investora</t>
  </si>
  <si>
    <t>-1035605224</t>
  </si>
  <si>
    <t>130</t>
  </si>
  <si>
    <t>766-x1</t>
  </si>
  <si>
    <t>Demontáž kompletní kuchyňské linky, uschování - 3.NP</t>
  </si>
  <si>
    <t>165928750</t>
  </si>
  <si>
    <t>131</t>
  </si>
  <si>
    <t>766-x2</t>
  </si>
  <si>
    <t>Zpětná montáž kuchyňské linky - 3.NP</t>
  </si>
  <si>
    <t>-818713408</t>
  </si>
  <si>
    <t>132</t>
  </si>
  <si>
    <t>766682112/R</t>
  </si>
  <si>
    <t>Montáž zárubní dřevěných, plastových nebo z lamina obložkových, pro dveře jednokřídlové, tloušťky stěny přes 80 do 350 mm</t>
  </si>
  <si>
    <t>-1866225934</t>
  </si>
  <si>
    <t>https://podminky.urs.cz/item/CS_URS_2023_02/766682112/R</t>
  </si>
  <si>
    <t>133</t>
  </si>
  <si>
    <t>61182308/R</t>
  </si>
  <si>
    <t>zárubeň jednokřídlá obložková s laminátovým povrchem tl stěny 80-350mm rozměru 600-1100/1970, 2100mm - výběr dle investora</t>
  </si>
  <si>
    <t>-940447628</t>
  </si>
  <si>
    <t>134</t>
  </si>
  <si>
    <t>766660021</t>
  </si>
  <si>
    <t>Montáž dveřních křídel dřevěných nebo plastových otevíravých do ocelové zárubně protipožárních jednokřídlových, šířky do 800 mm</t>
  </si>
  <si>
    <t>-2131116992</t>
  </si>
  <si>
    <t>https://podminky.urs.cz/item/CS_URS_2022_02/766660021</t>
  </si>
  <si>
    <t>135</t>
  </si>
  <si>
    <t>61162098/R2</t>
  </si>
  <si>
    <t>dveře jednokřídlé dřevotřískové protipožární EIC2 30DP3 povrch laminátový plné 800x1970-2100mm - výběr dle investora</t>
  </si>
  <si>
    <t>1096739151</t>
  </si>
  <si>
    <t>Poznámka k položce:_x000D_
Dveře_x000D_
borovicový rám s plnou výplní opláštěnou HDF deskou. Laminátový povrch bude odolný proti mechanickému_x000D_
poškození i čistidlům a jiným chemikáliím._x000D_
-rozetové kování hranaté - typ zámku 72/77 vložkový_x000D_
-dekor pantů - zinkovaný_x000D_
-dekor dveří - dub ROYAL</t>
  </si>
  <si>
    <t>136</t>
  </si>
  <si>
    <t>61162098/R4</t>
  </si>
  <si>
    <t>dveře jednokřídlé dřevotřískové protipožární EWC2 30DP3 povrch laminátový plné 800x1970-2100mm - výběr dle investora</t>
  </si>
  <si>
    <t>-1747811781</t>
  </si>
  <si>
    <t>137</t>
  </si>
  <si>
    <t>61162098/R3</t>
  </si>
  <si>
    <t>dveře jednokřídlé dřevotřískové protipožární EW30 DP3 povrch laminátový plné 800x1970-2100mm - výběr dle investora</t>
  </si>
  <si>
    <t>-705932770</t>
  </si>
  <si>
    <t>138</t>
  </si>
  <si>
    <t>766660012</t>
  </si>
  <si>
    <t>Montáž dveřních křídel dřevěných nebo plastových otevíravých do ocelové zárubně povrchově upravených dvoukřídlových, šířky přes 1450 mm</t>
  </si>
  <si>
    <t>-544970159</t>
  </si>
  <si>
    <t>https://podminky.urs.cz/item/CS_URS_2023_02/766660012</t>
  </si>
  <si>
    <t>139</t>
  </si>
  <si>
    <t>61162128/R</t>
  </si>
  <si>
    <t>dveře dvoukřídlé dřevotřískové protipožární EWC2 30DP30 povrch laminátový plné 1600x1970-2100mm</t>
  </si>
  <si>
    <t>-1023611699</t>
  </si>
  <si>
    <t>140</t>
  </si>
  <si>
    <t>766660001</t>
  </si>
  <si>
    <t>Montáž dveřních křídel dřevěných nebo plastových otevíravých do ocelové zárubně povrchově upravených jednokřídlových, šířky do 800 mm</t>
  </si>
  <si>
    <t>2024428593</t>
  </si>
  <si>
    <t>https://podminky.urs.cz/item/CS_URS_2022_02/766660001</t>
  </si>
  <si>
    <t>141</t>
  </si>
  <si>
    <t>61162086</t>
  </si>
  <si>
    <t>dveře jednokřídlé dřevotřískové povrch laminátový plné 800x1970-2100mm - výběr dle investora - výběr dle investora</t>
  </si>
  <si>
    <t>-889167059</t>
  </si>
  <si>
    <t>142</t>
  </si>
  <si>
    <t>766660171</t>
  </si>
  <si>
    <t>Montáž dveřních křídel dřevěných nebo plastových otevíravých do obložkové zárubně povrchově upravených jednokřídlových, šířky do 800 mm</t>
  </si>
  <si>
    <t>356958751</t>
  </si>
  <si>
    <t>https://podminky.urs.cz/item/CS_URS_2023_02/766660171</t>
  </si>
  <si>
    <t>143</t>
  </si>
  <si>
    <t>61162073/R</t>
  </si>
  <si>
    <t>dveře jednokřídlé voštinové povrch laminátový 700x1970-2100mm - výběr dle investora</t>
  </si>
  <si>
    <t>828679109</t>
  </si>
  <si>
    <t xml:space="preserve">Poznámka k položce:_x000D_
Dveře_x000D_
borovicový rám s voštinovou výplní opláštěnou HDF deskou. Laminátový povrch bude odolný proti mechanickému_x000D_
poškození i čistidlům a jiným chemikáliím._x000D_
-rozetové kování hranaté - typ zámku 72/77 vložkový_x000D_
-dekor pantů - zinkovaný_x000D_
-dekor dveří - dub ROYAL_x000D_
-pokojové dvěře se zasklením satinovaným sklem, vodorovné dělení, 5 skel, výběr z 5-ti návrhů členění_x000D_
- povrch dveří s 3D strukturou a zvýšenou odolností proti otěru  </t>
  </si>
  <si>
    <t>144</t>
  </si>
  <si>
    <t>61162074/R</t>
  </si>
  <si>
    <t>dveře jednokřídlé voštinové povrch laminátový plné 800x1970-2100mm - výběr dle investora</t>
  </si>
  <si>
    <t>-2061395320</t>
  </si>
  <si>
    <t>145</t>
  </si>
  <si>
    <t>766660716</t>
  </si>
  <si>
    <t>Montáž dveřních doplňků samozavírače na zárubeň dřevěnou</t>
  </si>
  <si>
    <t>1618516339</t>
  </si>
  <si>
    <t>https://podminky.urs.cz/item/CS_URS_2023_02/766660716</t>
  </si>
  <si>
    <t>146</t>
  </si>
  <si>
    <t>54917250</t>
  </si>
  <si>
    <t>samozavírač dveří hydraulický</t>
  </si>
  <si>
    <t>-1787276572</t>
  </si>
  <si>
    <t>147</t>
  </si>
  <si>
    <t>766660729</t>
  </si>
  <si>
    <t>Montáž dveřních doplňků dveřního kování interiérového štítku s klikou</t>
  </si>
  <si>
    <t>-1664918108</t>
  </si>
  <si>
    <t>https://podminky.urs.cz/item/CS_URS_2023_02/766660729</t>
  </si>
  <si>
    <t>148</t>
  </si>
  <si>
    <t>54914123</t>
  </si>
  <si>
    <t>kování rozetové klika/klika - výběr dle investora</t>
  </si>
  <si>
    <t>1505774950</t>
  </si>
  <si>
    <t>Poznámka k položce:_x000D_
-rozetové kování hranaté - typ zámku 72/77 vložkový</t>
  </si>
  <si>
    <t>149</t>
  </si>
  <si>
    <t>766660731</t>
  </si>
  <si>
    <t>Montáž dveřních doplňků dveřního kování bezpečnostního zámku</t>
  </si>
  <si>
    <t>-45716356</t>
  </si>
  <si>
    <t>https://podminky.urs.cz/item/CS_URS_2023_02/766660731</t>
  </si>
  <si>
    <t>150</t>
  </si>
  <si>
    <t>54964154/R</t>
  </si>
  <si>
    <t>vložka cylindrická bezpečnostní vč. 3ks klíčů</t>
  </si>
  <si>
    <t>-59109987</t>
  </si>
  <si>
    <t>151</t>
  </si>
  <si>
    <t>766660733</t>
  </si>
  <si>
    <t>Montáž dveřních doplňků dveřního kování bezpečnostního štítku s klikou</t>
  </si>
  <si>
    <t>-1091524186</t>
  </si>
  <si>
    <t>https://podminky.urs.cz/item/CS_URS_2023_02/766660733</t>
  </si>
  <si>
    <t>152</t>
  </si>
  <si>
    <t>54914130</t>
  </si>
  <si>
    <t>kování bezpečnostní - výběr dle investora</t>
  </si>
  <si>
    <t>1771081234</t>
  </si>
  <si>
    <t>153</t>
  </si>
  <si>
    <t>998766202</t>
  </si>
  <si>
    <t>Přesun hmot pro konstrukce truhlářské stanovený procentní sazbou (%) z ceny vodorovná dopravní vzdálenost do 50 m v objektech výšky přes 6 do 12 m</t>
  </si>
  <si>
    <t>-832097183</t>
  </si>
  <si>
    <t>https://podminky.urs.cz/item/CS_URS_2023_02/998766202</t>
  </si>
  <si>
    <t>767</t>
  </si>
  <si>
    <t>Konstrukce zámečnické</t>
  </si>
  <si>
    <t>154</t>
  </si>
  <si>
    <t>767161823</t>
  </si>
  <si>
    <t>Demontáž zábradlí do suti schodišťového nerozebíratelný spoj hmotnosti 1 m zábradlí do 20 kg</t>
  </si>
  <si>
    <t>1131348221</t>
  </si>
  <si>
    <t>https://podminky.urs.cz/item/CS_URS_2023_02/767161823</t>
  </si>
  <si>
    <t>(2,5+2,5+0,3+0,3)*5</t>
  </si>
  <si>
    <t>Schodiště na štítové straně domu</t>
  </si>
  <si>
    <t>155</t>
  </si>
  <si>
    <t>767661811</t>
  </si>
  <si>
    <t>Demontáž mříží pevných nebo otevíravých</t>
  </si>
  <si>
    <t>-2096217132</t>
  </si>
  <si>
    <t>https://podminky.urs.cz/item/CS_URS_2023_02/767661811</t>
  </si>
  <si>
    <t>(1,5*2,55)*2</t>
  </si>
  <si>
    <t>1,5*2,3</t>
  </si>
  <si>
    <t>156</t>
  </si>
  <si>
    <t>767-x2</t>
  </si>
  <si>
    <t>Výroba, dodávka a montáž nerezového schodišťového madla vč. ukotvení - spec. dle PD</t>
  </si>
  <si>
    <t>128455335</t>
  </si>
  <si>
    <t>157</t>
  </si>
  <si>
    <t>767-x3</t>
  </si>
  <si>
    <t>Výroba, dodávka a montáž nerezového zábradlí s výplní vč. ukotvení - spec. dle PD</t>
  </si>
  <si>
    <t>-472370229</t>
  </si>
  <si>
    <t>158</t>
  </si>
  <si>
    <t>767-x4</t>
  </si>
  <si>
    <t>Výroba, dodávka a montáž ocelové venkovní schodiště s výplní pororošty, nerezovým zábradlím a ukotvením - spec. dle PD</t>
  </si>
  <si>
    <t>kg</t>
  </si>
  <si>
    <t>-1953437752</t>
  </si>
  <si>
    <t xml:space="preserve">Poznámka k položce:_x000D_
Schodiště - pozink - 356,13kg_x000D_
_x000D_
Jackl 100/60/3 - 6bm_x000D_
Jackl 60/60/4 - 6bm_x000D_
Pásovina 150/10 (bočnice, lemování podesty, kotvící desky) - 9bm_x000D_
Rošt XSP 3.30-34/38, 1300/1500  Zn přední hrana protiskluzová - 1ks_x000D_
Schodnice XSP 3.30-34/38,1500/270 Zn s protiskluzovou hranou - 8ks_x000D_
Drobný spojovací materiál (matky, šrouby, závitová tyč, chem.kotva) - 1kpl_x000D_
Žárové zinkování - 356,13kg_x000D_
_x000D_
Zábradlí - nerez - 52,88kg_x000D_
_x000D_
Madlo broušená nerez AISI304, pr. 42,4 s ukončením 2 ks - 5,6bm_x000D_
Vodorovná výplň zábradlí trubka ø 33.7x2.0mm, broušená nerez K320 /AISI304 - 5,6bm_x000D_
Sloupek broušená nerez AISI304, pr. 42,4 d. 1300 - 8ks_x000D_
Držák madla na trubku 42,4 broušená nerez - 8ks_x000D_
Příruba madla - 2ks_x000D_
Šroub pr. 8 d.65 nerez, klobouková matka nerez - 16ks_x000D_
Drobný spojovací matriál - 1kpl_x000D_
_x000D_
_x000D_
_x000D_
_x000D_
_x000D_
</t>
  </si>
  <si>
    <t>159</t>
  </si>
  <si>
    <t>998767202</t>
  </si>
  <si>
    <t>Přesun hmot pro zámečnické konstrukce stanovený procentní sazbou (%) z ceny vodorovná dopravní vzdálenost do 50 m v objektech výšky přes 6 do 12 m</t>
  </si>
  <si>
    <t>-541251756</t>
  </si>
  <si>
    <t>https://podminky.urs.cz/item/CS_URS_2023_02/998767202</t>
  </si>
  <si>
    <t>771</t>
  </si>
  <si>
    <t>Podlahy z dlaždic</t>
  </si>
  <si>
    <t>160</t>
  </si>
  <si>
    <t>771121011</t>
  </si>
  <si>
    <t>Příprava podkladu před provedením dlažby nátěr penetrační na podlahu</t>
  </si>
  <si>
    <t>-1228589889</t>
  </si>
  <si>
    <t>https://podminky.urs.cz/item/CS_URS_2023_02/771121011</t>
  </si>
  <si>
    <t>4,05*3</t>
  </si>
  <si>
    <t>0,9*0,25</t>
  </si>
  <si>
    <t>2,1*1,42</t>
  </si>
  <si>
    <t>1,7*1,6</t>
  </si>
  <si>
    <t>3,668*2,4</t>
  </si>
  <si>
    <t>161</t>
  </si>
  <si>
    <t>771591112</t>
  </si>
  <si>
    <t>Izolace podlahy pod dlažbu nátěrem nebo stěrkou ve dvou vrstvách</t>
  </si>
  <si>
    <t>-1584609991</t>
  </si>
  <si>
    <t>https://podminky.urs.cz/item/CS_URS_2023_02/771591112</t>
  </si>
  <si>
    <t>1.NP - m.č. 103 a 109</t>
  </si>
  <si>
    <t>2.NP - m.č. 207, 208, 217, 222, 227, 228 a 237</t>
  </si>
  <si>
    <t>162</t>
  </si>
  <si>
    <t>771591241</t>
  </si>
  <si>
    <t>Izolace podlahy pod dlažbu těsnícími izolačními pásy vnitřní kout</t>
  </si>
  <si>
    <t>-358465451</t>
  </si>
  <si>
    <t>https://podminky.urs.cz/item/CS_URS_2023_02/771591241</t>
  </si>
  <si>
    <t>163</t>
  </si>
  <si>
    <t>771591242</t>
  </si>
  <si>
    <t>Izolace podlahy pod dlažbu těsnícími izolačními pásy vnější roh</t>
  </si>
  <si>
    <t>-30218886</t>
  </si>
  <si>
    <t>https://podminky.urs.cz/item/CS_URS_2023_02/771591242</t>
  </si>
  <si>
    <t>164</t>
  </si>
  <si>
    <t>771591264</t>
  </si>
  <si>
    <t>Izolace podlahy pod dlažbu těsnícími izolačními pásy mezi podlahou a stěnu</t>
  </si>
  <si>
    <t>-702532283</t>
  </si>
  <si>
    <t>https://podminky.urs.cz/item/CS_URS_2023_02/771591264</t>
  </si>
  <si>
    <t>2,3+2,3+1,65+1,65-0,8+4,05+4,05+2,85+2,85-0,9</t>
  </si>
  <si>
    <t>1,05+1,05+1,7+1,7-0,8+4,45+4,45-0,8+1,7+1,7+0,8+0,8-0,8+2,19+2,19+1,65+1,65-0,8+2,2+2,2+1,65+1,65-0,8+1,7+1,7+1,05+1,05-0,8+3,68+3,68+2,4+2,4-0,8</t>
  </si>
  <si>
    <t>165</t>
  </si>
  <si>
    <t>771574112/R</t>
  </si>
  <si>
    <t>Montáž podlah z dlaždic keramických lepených flexibilním lepidlem</t>
  </si>
  <si>
    <t>-1606376654</t>
  </si>
  <si>
    <t>166</t>
  </si>
  <si>
    <t>771474112</t>
  </si>
  <si>
    <t>Montáž soklů z dlaždic keramických lepených flexibilním lepidlem rovných, výšky přes 65 do 90 mm</t>
  </si>
  <si>
    <t>-883261355</t>
  </si>
  <si>
    <t>https://podminky.urs.cz/item/CS_URS_2023_02/771474112</t>
  </si>
  <si>
    <t>1.NP - m.č. 101 a 114</t>
  </si>
  <si>
    <t>1,7+1,7+1,95+1,95+0,2+0,2-0,9-1,2+0,3+0,3</t>
  </si>
  <si>
    <t>2.NP - m.č. 201, 202, 203, 205, 209, 210, 229 a 230</t>
  </si>
  <si>
    <t>2,4+1,37+1,37-1+16,88+16,88+1,5+1,5-0,9-0,9-0,9-1,1-1-0,9-1,42+2,1+2,1+2,4+2,4+2,32+0,9-0,8+1,35+1,35+0,9+0,9+0,6+1,7-1,3+0,3+0,3</t>
  </si>
  <si>
    <t>1,6-0,8+2+2-0,8+1,7+1,7+1,6+1,6-0,8+1,6-0,8+2+2-0,8+1,7+1,7+1,6+1,6-0,8-6,2</t>
  </si>
  <si>
    <t>167</t>
  </si>
  <si>
    <t>59761003</t>
  </si>
  <si>
    <t>dlažba keramická - spec. dle TZ str. 5 a 6 a vizualizace koupelen</t>
  </si>
  <si>
    <t>1578717232</t>
  </si>
  <si>
    <t>130,686+114,1*0,1</t>
  </si>
  <si>
    <t>142,096*1,1 'Přepočtené koeficientem množství</t>
  </si>
  <si>
    <t>168</t>
  </si>
  <si>
    <t>771591184</t>
  </si>
  <si>
    <t>Podlahy - dokončovací práce pracnější řezání dlaždic keramických rovné</t>
  </si>
  <si>
    <t>-1614763666</t>
  </si>
  <si>
    <t>https://podminky.urs.cz/item/CS_URS_2023_02/771591184</t>
  </si>
  <si>
    <t>169</t>
  </si>
  <si>
    <t>771-x1</t>
  </si>
  <si>
    <t>D+M Al ukončovací profil - zakončení soklů</t>
  </si>
  <si>
    <t>-283426541</t>
  </si>
  <si>
    <t>170</t>
  </si>
  <si>
    <t>771591115</t>
  </si>
  <si>
    <t>Podlahy - dokončovací práce spárování silikonem</t>
  </si>
  <si>
    <t>622444062</t>
  </si>
  <si>
    <t>https://podminky.urs.cz/item/CS_URS_2023_02/771591115</t>
  </si>
  <si>
    <t>Styk dlažba/obklad</t>
  </si>
  <si>
    <t>2,3+2,3+1,65+1,65-0,8+4,05+4,05+3+3-0,9</t>
  </si>
  <si>
    <t>1,05+1,05+1,7+1,7-0,8+4,45+4,45+2,4+2,4-0,8+2,19+2,19+1,65+1,65-0,8+2,2+2,2+1,65+1,65-0,8+1,05+1,05+1,7+1,7-0,8+3,68+3,68+2,4+2,4-0,8+0,8+0,8+1,7+1,7</t>
  </si>
  <si>
    <t>-0,8</t>
  </si>
  <si>
    <t>171</t>
  </si>
  <si>
    <t>998771202</t>
  </si>
  <si>
    <t>Přesun hmot pro podlahy z dlaždic stanovený procentní sazbou (%) z ceny vodorovná dopravní vzdálenost do 50 m v objektech výšky přes 6 do 12 m</t>
  </si>
  <si>
    <t>1235495153</t>
  </si>
  <si>
    <t>https://podminky.urs.cz/item/CS_URS_2023_02/998771202</t>
  </si>
  <si>
    <t>776</t>
  </si>
  <si>
    <t>Podlahy povlakové</t>
  </si>
  <si>
    <t>172</t>
  </si>
  <si>
    <t>776201811</t>
  </si>
  <si>
    <t>Demontáž povlakových podlahovin lepených ručně bez podložky</t>
  </si>
  <si>
    <t>204084938</t>
  </si>
  <si>
    <t>https://podminky.urs.cz/item/CS_URS_2023_02/776201811</t>
  </si>
  <si>
    <t>4,05*1,12</t>
  </si>
  <si>
    <t>3,45*0,6</t>
  </si>
  <si>
    <t>35,8*1,5</t>
  </si>
  <si>
    <t>(0,9+0,9)*0,1</t>
  </si>
  <si>
    <t>1,77*3,6</t>
  </si>
  <si>
    <t>0,6*1,17</t>
  </si>
  <si>
    <t>3.NP - m.č. 327</t>
  </si>
  <si>
    <t>19,95</t>
  </si>
  <si>
    <t>173</t>
  </si>
  <si>
    <t>776410811</t>
  </si>
  <si>
    <t>Demontáž soklíků nebo lišt pryžových nebo plastových</t>
  </si>
  <si>
    <t>1136999267</t>
  </si>
  <si>
    <t>https://podminky.urs.cz/item/CS_URS_2023_02/776410811</t>
  </si>
  <si>
    <t>1.PP</t>
  </si>
  <si>
    <t>1,6+0,4</t>
  </si>
  <si>
    <t>4,05*6+3,34*2+2,9*2+5,645*2-0,9*5+4,2*4+9,34*2+5,2*2-0,9*2+4,05*3+1,72+1,72-0,9</t>
  </si>
  <si>
    <t>4,2*8+3+3-0,9*4+5,89+5,89-0,9+0,2+0,2-0,9+0,1+0,1+5,85+5,85+8,44+8,44-0,9+0,1+0,1+3,13+3,13+0,1+0,1+12,11+12,11-0,9-0,9+0,2+0,2+0,1+0,1+0,2+0,2</t>
  </si>
  <si>
    <t>8,665+8,665+3,07+3,07+4,2*4+0,1+0,1+0,1+0,1+0,2+0,2-0,9+4,2+4,2+0,2+0,2+1,77+1,77-0,9+10+10+4,2+4,2+0,1+0,1+0,1+0,1+0,2+0,2-0,9</t>
  </si>
  <si>
    <t>6,55+6,55+4,2+4,2+0,4*2-0,9-1,1+0,3+0,3</t>
  </si>
  <si>
    <t>174</t>
  </si>
  <si>
    <t>776121112</t>
  </si>
  <si>
    <t>Příprava podkladu penetrace vodou ředitelná podlah</t>
  </si>
  <si>
    <t>230612259</t>
  </si>
  <si>
    <t>https://podminky.urs.cz/item/CS_URS_2023_02/776121112</t>
  </si>
  <si>
    <t>3,4*1,8</t>
  </si>
  <si>
    <t>4,05*5,595</t>
  </si>
  <si>
    <t>1,45*1,65</t>
  </si>
  <si>
    <t>1,875*3,48</t>
  </si>
  <si>
    <t>1,8*3,21</t>
  </si>
  <si>
    <t>5,7*1,5</t>
  </si>
  <si>
    <t>3,25*0,3</t>
  </si>
  <si>
    <t>1,65*1,5</t>
  </si>
  <si>
    <t>2*1,6</t>
  </si>
  <si>
    <t>7,17*4,2</t>
  </si>
  <si>
    <t>7,87*1,5</t>
  </si>
  <si>
    <t>4,2*3,8</t>
  </si>
  <si>
    <t>1*0,3</t>
  </si>
  <si>
    <t>175</t>
  </si>
  <si>
    <t>776231111</t>
  </si>
  <si>
    <t>Montáž podlahovin z vinylu lepením lamel nebo čtverců standardním lepidlem</t>
  </si>
  <si>
    <t>-1836417605</t>
  </si>
  <si>
    <t>https://podminky.urs.cz/item/CS_URS_2023_02/776231111</t>
  </si>
  <si>
    <t>176</t>
  </si>
  <si>
    <t>28411156/R</t>
  </si>
  <si>
    <t>dílec vinylový, tl. min. 4mm, rigidní a vodovzdorné jádro, tř. min. 31 dle EN 685, výběr z 5 dekorů - výběr dle investora</t>
  </si>
  <si>
    <t>1221557703</t>
  </si>
  <si>
    <t>Poznámka k položce:_x000D_
Zátěžová třída min. 31_x000D_
Tl. Min. 4mm_x000D_
Lamela s dvojitým zámkem</t>
  </si>
  <si>
    <t>400,986*1,1 'Přepočtené koeficientem množství</t>
  </si>
  <si>
    <t>177</t>
  </si>
  <si>
    <t>776411111</t>
  </si>
  <si>
    <t>Montáž soklíků lepením obvodových, výšky do 80 mm</t>
  </si>
  <si>
    <t>1532491096</t>
  </si>
  <si>
    <t>https://podminky.urs.cz/item/CS_URS_2023_02/776411111</t>
  </si>
  <si>
    <t>1.PP - m.č. 104 na nových stěnách a po vybourání stěny</t>
  </si>
  <si>
    <t>3,75-0,9+0,3+0,3+1,3</t>
  </si>
  <si>
    <t>1,65+1,65+2+2-0,9-0,9-0,8+5,95+5,95+2,3+2,3-0,9-0,9+5,85+5,85+5,595+5,595-0,8-0,9+1,45+1,45+1,65+1,65-0,8+4,35+4,35+1,5+1,5+2,85+2,85-0,9-0,9-0,9</t>
  </si>
  <si>
    <t>4,05+4,05+7,6+7,6-0,9-0,9+4,81+4,81+4,35+4,35+1,5+1,5-0,9-0,9+4,5+4,5+1,5+1,5</t>
  </si>
  <si>
    <t>2,8+1,2+1,5+1,5-0,9-0,9+4,95+4,2+4,2-0,8+1+0,6+0,3+0,3+5,7-3,3+1,5+1,5-0,9-1,4+5,7-3,25+0,3+0,3+1+4,2+4,2+4,25-0,9+3+3+4,2+4,2-0,9+2,55+2,55+4,2+4,2</t>
  </si>
  <si>
    <t>-0,9+0,2+0,2+1,5+1,5+1,65+1,65-0,9-0,8-0,9+8,1+8,1+4,2+4,2-0,9-0,9-0,9+3,11+3,11+4,2+4,2-0,93+3+4,2+4,2-0,9+1,5+1,5+1,65+1,65-0,9+0,2+0,2-0,8-0,9</t>
  </si>
  <si>
    <t>8,59+8,59+4,2+4,2+1,25+1,25+0,3*4-0,9-0,9+4,2+4,2+2,925+2,925-0,9+2,8+1,2+1,5+1,5-0,9-0,9-0,9+7,95+7,95+4,2+4,2-0,8-3,35+0,3+0,3+7,92+7,92-3,35-2+0,3</t>
  </si>
  <si>
    <t>0,3+1,5+1,5-1,4-0,9+4,2+4,2+3,8+3,8-2-0,9+2,635+2,635+4,2+4,2-0,9+2,55+2,55+4,2+4,2-0,9+0,1+0,1+2,55+2,55+4,2+4,2-0,9+0,2+0,2</t>
  </si>
  <si>
    <t>178</t>
  </si>
  <si>
    <t>28411004</t>
  </si>
  <si>
    <t>lišta soklová PVC samolepící 30x30mm</t>
  </si>
  <si>
    <t>840789037</t>
  </si>
  <si>
    <t>4,75*1,05 'Přepočtené koeficientem množství</t>
  </si>
  <si>
    <t>179</t>
  </si>
  <si>
    <t>776-x1</t>
  </si>
  <si>
    <t>sokl zaoblený s lištou - sokly pro vinylové podlahy - výběr dle investora</t>
  </si>
  <si>
    <t>-323522694</t>
  </si>
  <si>
    <t xml:space="preserve">Poznámka k položce:_x000D_
Sokly v dekoru krytiny, systémové ukončovací a rohové krytky_x000D_
Sokl bude podlepen hliníkovou těsnící páskou proti vniknutí vhkosti_x000D_
</t>
  </si>
  <si>
    <t>362,29*1,05 'Přepočtené koeficientem množství</t>
  </si>
  <si>
    <t>180</t>
  </si>
  <si>
    <t>776421311</t>
  </si>
  <si>
    <t>Montáž lišt přechodových samolepících</t>
  </si>
  <si>
    <t>984705412</t>
  </si>
  <si>
    <t>https://podminky.urs.cz/item/CS_URS_2023_02/776421311</t>
  </si>
  <si>
    <t>0,8+0,8+0,8+0,8+0,7+0,8+0,8+0,7</t>
  </si>
  <si>
    <t>0,8+0,8+0,7+0,7+0,7+0,7+0,8+0,7+0,8+0,7+0,8+0,8+0,8+0,8+0,8+0,8+0,7+0,7+0,7</t>
  </si>
  <si>
    <t>181</t>
  </si>
  <si>
    <t>55343110</t>
  </si>
  <si>
    <t>profil přechodový Al - výběr dle investora</t>
  </si>
  <si>
    <t>1805077768</t>
  </si>
  <si>
    <t>20,5*1,05 'Přepočtené koeficientem množství</t>
  </si>
  <si>
    <t>182</t>
  </si>
  <si>
    <t>998776202</t>
  </si>
  <si>
    <t>Přesun hmot pro podlahy povlakové stanovený procentní sazbou (%) z ceny vodorovná dopravní vzdálenost do 50 m v objektech výšky přes 6 do 12 m</t>
  </si>
  <si>
    <t>303483895</t>
  </si>
  <si>
    <t>https://podminky.urs.cz/item/CS_URS_2023_02/998776202</t>
  </si>
  <si>
    <t>781</t>
  </si>
  <si>
    <t>Dokončovací práce - obklady</t>
  </si>
  <si>
    <t>183</t>
  </si>
  <si>
    <t>781121011</t>
  </si>
  <si>
    <t>Příprava podkladu před provedením obkladu nátěr penetrační na stěnu</t>
  </si>
  <si>
    <t>1171450213</t>
  </si>
  <si>
    <t>https://podminky.urs.cz/item/CS_URS_2023_02/781121011</t>
  </si>
  <si>
    <t>(4,05+4,05+2,85+2,85-0,9+2,3+2,3+1,65+1,65-0,8)*2</t>
  </si>
  <si>
    <t>-1,2*1,2</t>
  </si>
  <si>
    <t>0,75*0,15</t>
  </si>
  <si>
    <t>(2,2+2,2+1,65+1,65-0,8+3,68+3,68+2,4+2,4-0,8+1,05+1,05+1,7+1,7-0,8+2,19+2,19+1,65+1,65-0,8+1,7+1,7+0,8+0,8-0,8)*2</t>
  </si>
  <si>
    <t>(1,7+1,7+1,05+1,05+2,4+2,4+4,45+4,45-0,8-0,8)*2</t>
  </si>
  <si>
    <t>1,05*0,15</t>
  </si>
  <si>
    <t>-(1,3*0,15)*4</t>
  </si>
  <si>
    <t>0,8*0,15</t>
  </si>
  <si>
    <t>-1,2*1,1</t>
  </si>
  <si>
    <t>-(1,3*0,15)*2</t>
  </si>
  <si>
    <t>184</t>
  </si>
  <si>
    <t>781131112</t>
  </si>
  <si>
    <t>Izolace stěny pod obklad izolace nátěrem nebo stěrkou ve dvou vrstvách</t>
  </si>
  <si>
    <t>-1259143592</t>
  </si>
  <si>
    <t>https://podminky.urs.cz/item/CS_URS_2023_02/781131112</t>
  </si>
  <si>
    <t>200mm nad podlahu, sprchové kouty 2000mm, za vanou 1600mm</t>
  </si>
  <si>
    <t>(4,05+4,05+3+3-0,9+2,3+2,3+1,65+1,65-0,8)*0,2</t>
  </si>
  <si>
    <t>(1,6+1,6)*1,4</t>
  </si>
  <si>
    <t>(0,9+0,9)*2</t>
  </si>
  <si>
    <t>(2,2+2,2+1,65+1,65-0,8+3,68+3,68+2,4+2,4-0,8+1,7+1,7+1,05+1,05-0,8+2,19+2,19+1,65+1,65-0,8+1,7+1,7+1,7+1,7+1,05+1,05+0,8+0,8-0,8-0,8)*0,2</t>
  </si>
  <si>
    <t>(4,45+4,45+2,4+2,4-0,8)*0,2</t>
  </si>
  <si>
    <t>(1,6+1,6+1,6+1,6)*1,4</t>
  </si>
  <si>
    <t>(0,9+0,9+0,9+0,9)*2</t>
  </si>
  <si>
    <t>185</t>
  </si>
  <si>
    <t>781131264/R</t>
  </si>
  <si>
    <t>Izolace stěny pod obklad izolace těsnícími izolačními pásy styk stěna/stěna</t>
  </si>
  <si>
    <t>1667718863</t>
  </si>
  <si>
    <t>0,2*10</t>
  </si>
  <si>
    <t>1,4+1,8</t>
  </si>
  <si>
    <t>0,2*35</t>
  </si>
  <si>
    <t>1,8+1,4+1,8+1,4</t>
  </si>
  <si>
    <t>186</t>
  </si>
  <si>
    <t>781474115/R</t>
  </si>
  <si>
    <t>Montáž obkladů a mozaik vnitřních stěn flexibilním lepidlem</t>
  </si>
  <si>
    <t>-1049837225</t>
  </si>
  <si>
    <t>187</t>
  </si>
  <si>
    <t>59761039/R</t>
  </si>
  <si>
    <t>obklad keramický s mozaikou - spec. dle TZ str. 7 a vizualizace koupelen</t>
  </si>
  <si>
    <t>1979244045</t>
  </si>
  <si>
    <t>139,255*1,1 'Přepočtené koeficientem množství</t>
  </si>
  <si>
    <t>188</t>
  </si>
  <si>
    <t>781494111</t>
  </si>
  <si>
    <t>Obklad - dokončující práce profily ukončovací lepené flexibilním lepidlem rohové</t>
  </si>
  <si>
    <t>-775172767</t>
  </si>
  <si>
    <t>https://podminky.urs.cz/item/CS_URS_2022_02/781494111</t>
  </si>
  <si>
    <t>1+1,3+0,15+0,75+1,3+0,15</t>
  </si>
  <si>
    <t>0,75+1,3+0,15+1,05+1+0,15+0,15+1,3+1,3+0,75+0,13+0,15+0,8+1,05+1+0,15+1,3</t>
  </si>
  <si>
    <t>189</t>
  </si>
  <si>
    <t>781494511</t>
  </si>
  <si>
    <t>Obklad - dokončující práce profily ukončovací lepené flexibilním lepidlem ukončovací</t>
  </si>
  <si>
    <t>1961472522</t>
  </si>
  <si>
    <t>https://podminky.urs.cz/item/CS_URS_2022_02/781494511</t>
  </si>
  <si>
    <t>4,05+4,05+2,85+2,85-1,2+1,2+1,2-0,9+2,3+2,3+1,65+1,65-0,8</t>
  </si>
  <si>
    <t>2,2+2,2+1,65+1,65-0,8+3,68+3,68+2,4+2,4-1,2+1,1+1,1+1,05+1,05+1,7+1,7-0,8+2,19+2,19+1,65+1,65-0,8+0,8+0,8+1,7+1,7-0,8+1,05+1,05+1,7+1,7-0,8+4,45+4,45</t>
  </si>
  <si>
    <t>2,4+2,4-1,2+1,1+1,1-0,8</t>
  </si>
  <si>
    <t>190</t>
  </si>
  <si>
    <t>781495115</t>
  </si>
  <si>
    <t>Obklad - dokončující práce ostatní práce spárování silikonem</t>
  </si>
  <si>
    <t>-1578084017</t>
  </si>
  <si>
    <t>https://podminky.urs.cz/item/CS_URS_2023_02/781495115</t>
  </si>
  <si>
    <t>2*8+1+0,15+1,3+0,75+0,15+1,3</t>
  </si>
  <si>
    <t>2*28</t>
  </si>
  <si>
    <t>0,75+0,15+1,3+1+1,3+1,3+1,05+0,15+0,15+0,75+0,15+1,3+0,8+0,15+0,15+1,05+0,15+0,15+1+0,15+1,3</t>
  </si>
  <si>
    <t>191</t>
  </si>
  <si>
    <t>998781202</t>
  </si>
  <si>
    <t>Přesun hmot pro obklady keramické stanovený procentní sazbou (%) z ceny vodorovná dopravní vzdálenost do 50 m v objektech výšky přes 6 do 12 m</t>
  </si>
  <si>
    <t>-594242583</t>
  </si>
  <si>
    <t>https://podminky.urs.cz/item/CS_URS_2023_02/998781202</t>
  </si>
  <si>
    <t>783</t>
  </si>
  <si>
    <t>Dokončovací práce - nátěry</t>
  </si>
  <si>
    <t>192</t>
  </si>
  <si>
    <t>783806805</t>
  </si>
  <si>
    <t>Odstranění nátěrů z omítek opálením s obroušením</t>
  </si>
  <si>
    <t>-129995572</t>
  </si>
  <si>
    <t>https://podminky.urs.cz/item/CS_URS_2023_02/783806805</t>
  </si>
  <si>
    <t>(16,61+16,61+1,5-0,9*6)*1,4</t>
  </si>
  <si>
    <t>(36,8+0,2+0,2-0,9*13)*1,4</t>
  </si>
  <si>
    <t>193</t>
  </si>
  <si>
    <t>783314203</t>
  </si>
  <si>
    <t>Základní antikorozní nátěr zámečnických konstrukcí jednonásobný syntetický samozákladující</t>
  </si>
  <si>
    <t>-954729881</t>
  </si>
  <si>
    <t>https://podminky.urs.cz/item/CS_URS_2023_02/783314203</t>
  </si>
  <si>
    <t>((4,1+4,1+2,7+2,7+4,1+4,1)*(0,14*6))*2</t>
  </si>
  <si>
    <t>((2,1*12)*(0,14+0,14+0,06+0,06+0,06+0,06))*2</t>
  </si>
  <si>
    <t>((3,72+3,72+2,5+2,5+2,4+2,4+2,4+2,4+1,3+1,3+2,34+2,34+2,14+2,14+3,75+3,75)*(0,14*6))*2</t>
  </si>
  <si>
    <t>((2,1*28)*(0,14+0,14+0,06+0,06+0,06+0,06))*2</t>
  </si>
  <si>
    <t>194</t>
  </si>
  <si>
    <t>783315101</t>
  </si>
  <si>
    <t>Mezinátěr zámečnických konstrukcí jednonásobný syntetický standardní</t>
  </si>
  <si>
    <t>879218993</t>
  </si>
  <si>
    <t>https://podminky.urs.cz/item/CS_URS_2023_02/783315101</t>
  </si>
  <si>
    <t>Nové ocelové zárubně</t>
  </si>
  <si>
    <t>((0,8+2+2)*0,3)*12</t>
  </si>
  <si>
    <t>(1,6+2+2)*0,3</t>
  </si>
  <si>
    <t>195</t>
  </si>
  <si>
    <t>783317101</t>
  </si>
  <si>
    <t>Krycí nátěr (email) zámečnických konstrukcí jednonásobný syntetický standardní</t>
  </si>
  <si>
    <t>951993542</t>
  </si>
  <si>
    <t>https://podminky.urs.cz/item/CS_URS_2022_02/783317101</t>
  </si>
  <si>
    <t>784</t>
  </si>
  <si>
    <t>Dokončovací práce - malby a tapety</t>
  </si>
  <si>
    <t>196</t>
  </si>
  <si>
    <t>784121001</t>
  </si>
  <si>
    <t>Oškrabání malby v místnostech výšky do 3,80 m</t>
  </si>
  <si>
    <t>822034354</t>
  </si>
  <si>
    <t>https://podminky.urs.cz/item/CS_URS_2023_02/784121001</t>
  </si>
  <si>
    <t>Stropy</t>
  </si>
  <si>
    <t>(2,325*1,33)*0,7</t>
  </si>
  <si>
    <t>(1,94*1,54)*0,7</t>
  </si>
  <si>
    <t>(1,96*1,54)*0,7</t>
  </si>
  <si>
    <t>(5,2*4,2)*0,7</t>
  </si>
  <si>
    <t>(9,34*4,2)*0,7</t>
  </si>
  <si>
    <t>(16,61*1,5)*0,7</t>
  </si>
  <si>
    <t>(1,37*1,5)*0,7</t>
  </si>
  <si>
    <t>(3,34*4,05)*0,7</t>
  </si>
  <si>
    <t>(2,9*4,05)*0,7</t>
  </si>
  <si>
    <t>(5,645*4,05)*0,7</t>
  </si>
  <si>
    <t>((2,78+5,89+5,85+8,44+12,11+3,13)*4,2)*0,7</t>
  </si>
  <si>
    <t>(1,2*0,1)*0,7</t>
  </si>
  <si>
    <t>(-0,4*0,4)*0,7</t>
  </si>
  <si>
    <t>(10*4,2)*0,7</t>
  </si>
  <si>
    <t>(2,4*1,365)*0,7</t>
  </si>
  <si>
    <t>(4,2*2,54)*0,7</t>
  </si>
  <si>
    <t>(-0,3*0,4)*0,7</t>
  </si>
  <si>
    <t>(1,79*1)*0,7</t>
  </si>
  <si>
    <t>(3,1*1,68)*0,7</t>
  </si>
  <si>
    <t>(-0,2*0,3)*0,7</t>
  </si>
  <si>
    <t>(1,35*4,2)*0,7</t>
  </si>
  <si>
    <t>(-0,3*0,3)*0,7</t>
  </si>
  <si>
    <t>((1+0,95+0,95+1)*1,39)*0,7</t>
  </si>
  <si>
    <t>(1,5*4,2)*0,7</t>
  </si>
  <si>
    <t>(-0,9*0,1)*0,7</t>
  </si>
  <si>
    <t>(2,935*4,2)*0,7</t>
  </si>
  <si>
    <t>(-1*0,1)*0,7</t>
  </si>
  <si>
    <t>(3,07*4,2)*0,7</t>
  </si>
  <si>
    <t>(8,665*4,2)*0,7</t>
  </si>
  <si>
    <t>(36,8*1,5)*0,7</t>
  </si>
  <si>
    <t>Stěny</t>
  </si>
  <si>
    <t>((2,55*0,3)*2)*0,7</t>
  </si>
  <si>
    <t>((1,4+1,4+6,26+3+6+1,35+1,35+6+3+6,26+1,5)*1,25)*0,7</t>
  </si>
  <si>
    <t>-(0,9*0,7)*0,7</t>
  </si>
  <si>
    <t>(-3,54*0,7)*0,7</t>
  </si>
  <si>
    <t>(-0,9*0,7)*0,7</t>
  </si>
  <si>
    <t>(-3,45*0,7)*0,7</t>
  </si>
  <si>
    <t>(-1,49*0,7)*0,7</t>
  </si>
  <si>
    <t>(-2,14*0,7)*0,7</t>
  </si>
  <si>
    <t>(-1,5*1,2)*0,7</t>
  </si>
  <si>
    <t>((3,34*2+2,9*2+5,645*2+4,05*2+4,2+9,34+9,34+5,2*2+1,73+1,28)*2,55)*0,7</t>
  </si>
  <si>
    <t>((1,33+1,33+2,325+2,325+1,54)*0,55)*0,7</t>
  </si>
  <si>
    <t>(-(1,2*1,5)*4)*0,7</t>
  </si>
  <si>
    <t>(((1,2+1,5+1,5)*0,25)*4)*0,7</t>
  </si>
  <si>
    <t>(-0,9*2,1)*0,7</t>
  </si>
  <si>
    <t>(-3,44*2,1)*0,7</t>
  </si>
  <si>
    <t>(-(1,2*1,5)*6)*0,7</t>
  </si>
  <si>
    <t>(((1,2+1,5+1,5)*0,25)*5)*0,7</t>
  </si>
  <si>
    <t>(-2,14*2,1)*0,7</t>
  </si>
  <si>
    <t>(-1,49*2,1)*0,7</t>
  </si>
  <si>
    <t>(-(1,2+0,9+0,9)*0,25)*0,7</t>
  </si>
  <si>
    <t>((4,2*2+2,78*2+5,89*2+5,85*2+0,4+8,44*2+3,13*2+0,1+12,11*2+10+10+4,2+4,2+1,37+1,37+2,4+2,25+3)*2,55)*0,7</t>
  </si>
  <si>
    <t>(-(1,2*1,4)*13)*0,7</t>
  </si>
  <si>
    <t>(((1,2+1,4+1,4)*11)*0,13)*0,7</t>
  </si>
  <si>
    <t>(((1,2+1,4+1,4)*2)*0,28)*0,7</t>
  </si>
  <si>
    <t>(-3,9*2,2)*0,7</t>
  </si>
  <si>
    <t>(-1,74*2,2)*0,7</t>
  </si>
  <si>
    <t>(-2,19*2,2)*0,7</t>
  </si>
  <si>
    <t>(-0,9*2,05)*0,7</t>
  </si>
  <si>
    <t>(-1,72*2,2)*0,7</t>
  </si>
  <si>
    <t>((1+2+2)*0,1)*0,7</t>
  </si>
  <si>
    <t>(-3,35*2,2)*0,7</t>
  </si>
  <si>
    <t>(4,32*0,75)*0,7</t>
  </si>
  <si>
    <t>((2,54+0,3+0,4)*0,75)*0,7</t>
  </si>
  <si>
    <t>(-1,2*0,5)*0,7</t>
  </si>
  <si>
    <t>((1,68+0,3+0,3)*0,05)*0,7</t>
  </si>
  <si>
    <t>((1,39+1,39)*0,35)*0,7</t>
  </si>
  <si>
    <t>(-0,56*0,3)*0,7</t>
  </si>
  <si>
    <t>((1,35+1,35+0,3+1,5+1,5+2,935*2+3,07*2+8,665*2+4,2)*2,55)*0,7</t>
  </si>
  <si>
    <t>(-(1,2*1,4)*8)*0,7</t>
  </si>
  <si>
    <t>(((1,2+1,4+1,4)*0,13)*8)*0,7</t>
  </si>
  <si>
    <t>(-2,12*2,2)*0,7</t>
  </si>
  <si>
    <t>(((1+2+2)*0,1)*2)*0,7</t>
  </si>
  <si>
    <t>(-1*2)*0,7</t>
  </si>
  <si>
    <t>(((1+2,1+2,1)*0,2)*2)*0,7</t>
  </si>
  <si>
    <t>(-1,2*1,4)*0,7</t>
  </si>
  <si>
    <t>(((1,2+0,9+0,9)*0,12)*5)*0,7</t>
  </si>
  <si>
    <t>((1+2,1+2,1)*0,2)*0,7</t>
  </si>
  <si>
    <t>(-3,32*2,2)*0,7</t>
  </si>
  <si>
    <t>197</t>
  </si>
  <si>
    <t>784181121</t>
  </si>
  <si>
    <t>Penetrace podkladu jednonásobná hloubková akrylátová bezbarvá v místnostech výšky do 3,80 m</t>
  </si>
  <si>
    <t>948843426</t>
  </si>
  <si>
    <t>https://podminky.urs.cz/item/CS_URS_2023_02/784181121</t>
  </si>
  <si>
    <t>1,7*1,95</t>
  </si>
  <si>
    <t>-0,6*0,6</t>
  </si>
  <si>
    <t>1,1*0,6</t>
  </si>
  <si>
    <t>(4,2+4,2+4,96+4,96+7,6+7,6+4,05+4,05+4,05+4,05+2+2+2,85+2,85+4,05+4,05+4,05+1,7+1,95)*2,55</t>
  </si>
  <si>
    <t>-1,2*2,1</t>
  </si>
  <si>
    <t>(1,2+2,1+2,1)*0,3</t>
  </si>
  <si>
    <t>"Odpočet obklady" -38,823</t>
  </si>
  <si>
    <t>"Odpočet obklady" -100,432</t>
  </si>
  <si>
    <t>198</t>
  </si>
  <si>
    <t>784211101</t>
  </si>
  <si>
    <t>Malby z malířských směsí oděruvzdorných za mokra dvojnásobné, bílé za mokra oděruvzdorné výborně v místnostech výšky do 3,80 m</t>
  </si>
  <si>
    <t>1702321782</t>
  </si>
  <si>
    <t>https://podminky.urs.cz/item/CS_URS_2023_02/784211101</t>
  </si>
  <si>
    <t>Uzn2 - Vodovod</t>
  </si>
  <si>
    <t xml:space="preserve">    8 - Trubní vedení</t>
  </si>
  <si>
    <t xml:space="preserve">    722 - Zdravotechnika - vnitřní vodovod</t>
  </si>
  <si>
    <t xml:space="preserve">    725 - Zdravotechnika - zařizovací předměty</t>
  </si>
  <si>
    <t xml:space="preserve">    727 - Zdravotechnika - požární ochrana</t>
  </si>
  <si>
    <t>612135101</t>
  </si>
  <si>
    <t>Hrubá výplň rýh maltou jakékoli šířky rýhy ve stěnách</t>
  </si>
  <si>
    <t>-639515741</t>
  </si>
  <si>
    <t>https://podminky.urs.cz/item/CS_URS_2023_02/612135101</t>
  </si>
  <si>
    <t>78,6*0,1</t>
  </si>
  <si>
    <t>Trubní vedení</t>
  </si>
  <si>
    <t>008-x1</t>
  </si>
  <si>
    <t>Výměna vodovodní přípojky - rozebrání zpevněných ploch, likvidace odpadu, zemní práce, likvidace přebytečného výkopku, demontáž ocelového potrubí, lože z písku, nové potrubí z PE100 d50mm, tlaková zkouška, proplach a dezinfekce potrubí, obsyp pískem, signalizační vodič, signalizační folie, zásyp, obnovení ploch vč. dodávek materiálů, přesun hmot</t>
  </si>
  <si>
    <t>76308312</t>
  </si>
  <si>
    <t>974031153</t>
  </si>
  <si>
    <t>Vysekání rýh ve zdivu cihelném na maltu vápennou nebo vápenocementovou do hl. 100 mm a šířky do 100 mm</t>
  </si>
  <si>
    <t>-975159561</t>
  </si>
  <si>
    <t>https://podminky.urs.cz/item/CS_URS_2023_02/974031153</t>
  </si>
  <si>
    <t>718995837</t>
  </si>
  <si>
    <t>-902436276</t>
  </si>
  <si>
    <t>-2022142023</t>
  </si>
  <si>
    <t>-1462010510</t>
  </si>
  <si>
    <t>1,497*25</t>
  </si>
  <si>
    <t>479303974</t>
  </si>
  <si>
    <t>1771292032</t>
  </si>
  <si>
    <t>722</t>
  </si>
  <si>
    <t>Zdravotechnika - vnitřní vodovod</t>
  </si>
  <si>
    <t>722170801</t>
  </si>
  <si>
    <t>Demontáž rozvodů vody z plastů do Ø 25 mm</t>
  </si>
  <si>
    <t>482595381</t>
  </si>
  <si>
    <t>https://podminky.urs.cz/item/CS_URS_2023_02/722170801</t>
  </si>
  <si>
    <t>722171932</t>
  </si>
  <si>
    <t>Výměna trubky, tvarovky, vsazení odbočky na rozvodech vody z plastů D přes 16 do 20 mm</t>
  </si>
  <si>
    <t>81859549</t>
  </si>
  <si>
    <t>https://podminky.urs.cz/item/CS_URS_2023_02/722171932</t>
  </si>
  <si>
    <t>28654072</t>
  </si>
  <si>
    <t>T-kus jednoznačný PPR D 20mm</t>
  </si>
  <si>
    <t>286930440</t>
  </si>
  <si>
    <t>722171933</t>
  </si>
  <si>
    <t>Výměna trubky, tvarovky, vsazení odbočky na rozvodech vody z plastů D přes 20 do 25 mm</t>
  </si>
  <si>
    <t>1392894625</t>
  </si>
  <si>
    <t>https://podminky.urs.cz/item/CS_URS_2023_02/722171933</t>
  </si>
  <si>
    <t>28654074</t>
  </si>
  <si>
    <t>T-kus jednoznačný PPR D 25mm</t>
  </si>
  <si>
    <t>1220469875</t>
  </si>
  <si>
    <t>722171934</t>
  </si>
  <si>
    <t>Výměna trubky, tvarovky, vsazení odbočky na rozvodech vody z plastů D přes 25 do 32 mm</t>
  </si>
  <si>
    <t>2125729613</t>
  </si>
  <si>
    <t>https://podminky.urs.cz/item/CS_URS_2023_02/722171934</t>
  </si>
  <si>
    <t>28654106</t>
  </si>
  <si>
    <t>T-kus redukovaný PPR D 32x25x32mm</t>
  </si>
  <si>
    <t>892492485</t>
  </si>
  <si>
    <t>722-x1</t>
  </si>
  <si>
    <t>D+M Přechod ocel/PPR 32</t>
  </si>
  <si>
    <t>512</t>
  </si>
  <si>
    <t>545405637</t>
  </si>
  <si>
    <t>722-x2</t>
  </si>
  <si>
    <t>D+M Přechod ocel/PPR 40</t>
  </si>
  <si>
    <t>2052598371</t>
  </si>
  <si>
    <t>722130233</t>
  </si>
  <si>
    <t>Potrubí z ocelových trubek pozinkovaných závitových svařovaných běžných DN 25</t>
  </si>
  <si>
    <t>1205042861</t>
  </si>
  <si>
    <t>https://podminky.urs.cz/item/CS_URS_2023_02/722130233</t>
  </si>
  <si>
    <t>722130234</t>
  </si>
  <si>
    <t>Potrubí z ocelových trubek pozinkovaných závitových svařovaných běžných DN 32</t>
  </si>
  <si>
    <t>-1933074414</t>
  </si>
  <si>
    <t>https://podminky.urs.cz/item/CS_URS_2023_02/722130234</t>
  </si>
  <si>
    <t>722174002</t>
  </si>
  <si>
    <t>Potrubí z plastových trubek z polypropylenu PPR svařovaných polyfúzně PN 16 (SDR 7,4) D 20 x 2,8</t>
  </si>
  <si>
    <t>-1473967363</t>
  </si>
  <si>
    <t>https://podminky.urs.cz/item/CS_URS_2023_02/722174002</t>
  </si>
  <si>
    <t>722174003</t>
  </si>
  <si>
    <t>Potrubí z plastových trubek z polypropylenu PPR svařovaných polyfúzně PN 16 (SDR 7,4) D 25 x 3,5</t>
  </si>
  <si>
    <t>-2137353561</t>
  </si>
  <si>
    <t>https://podminky.urs.cz/item/CS_URS_2023_02/722174003</t>
  </si>
  <si>
    <t>722174004</t>
  </si>
  <si>
    <t>Potrubí z plastových trubek z polypropylenu PPR svařovaných polyfúzně PN 16 (SDR 7,4) D 32 x 4,4</t>
  </si>
  <si>
    <t>1417817373</t>
  </si>
  <si>
    <t>https://podminky.urs.cz/item/CS_URS_2023_02/722174004</t>
  </si>
  <si>
    <t>722174005</t>
  </si>
  <si>
    <t>Potrubí z plastových trubek z polypropylenu PPR svařovaných polyfúzně PN 16 (SDR 7,4) D 40 x 5,5</t>
  </si>
  <si>
    <t>-856450513</t>
  </si>
  <si>
    <t>https://podminky.urs.cz/item/CS_URS_2023_02/722174005</t>
  </si>
  <si>
    <t>722181241</t>
  </si>
  <si>
    <t>Ochrana potrubí termoizolačními trubicemi z pěnového polyetylenu PE přilepenými v příčných a podélných spojích, tloušťky izolace přes 13 do 20 mm, vnitřního průměru izolace DN do 22 mm</t>
  </si>
  <si>
    <t>634133063</t>
  </si>
  <si>
    <t>https://podminky.urs.cz/item/CS_URS_2023_02/722181241</t>
  </si>
  <si>
    <t>722181242</t>
  </si>
  <si>
    <t>Ochrana potrubí termoizolačními trubicemi z pěnového polyetylenu PE přilepenými v příčných a podélných spojích, tloušťky izolace přes 13 do 20 mm, vnitřního průměru izolace DN přes 22 do 45 mm</t>
  </si>
  <si>
    <t>582534167</t>
  </si>
  <si>
    <t>https://podminky.urs.cz/item/CS_URS_2023_02/722181242</t>
  </si>
  <si>
    <t>190+114+31</t>
  </si>
  <si>
    <t>722232043</t>
  </si>
  <si>
    <t>Armatury se dvěma závity kulové kohouty PN 42 do 185 °C přímé vnitřní závit G 1/2"</t>
  </si>
  <si>
    <t>-803066523</t>
  </si>
  <si>
    <t>https://podminky.urs.cz/item/CS_URS_2023_02/722232043</t>
  </si>
  <si>
    <t>722232044</t>
  </si>
  <si>
    <t>Armatury se dvěma závity kulové kohouty PN 42 do 185 °C přímé vnitřní závit G 3/4"</t>
  </si>
  <si>
    <t>1943705256</t>
  </si>
  <si>
    <t>https://podminky.urs.cz/item/CS_URS_2023_02/722232044</t>
  </si>
  <si>
    <t>722270103</t>
  </si>
  <si>
    <t>Vodoměrové sestavy závitové G 5/4" - 1.PP m.č. 018</t>
  </si>
  <si>
    <t>371926116</t>
  </si>
  <si>
    <t>https://podminky.urs.cz/item/CS_URS_2023_02/722270103</t>
  </si>
  <si>
    <t>722-x3</t>
  </si>
  <si>
    <t>D+M Vodoměr vč. zaplombování, přechodů, apod...</t>
  </si>
  <si>
    <t>928676126</t>
  </si>
  <si>
    <t>722250142</t>
  </si>
  <si>
    <t>Požární příslušenství a armatury hydrantový systém s tvarově stálou hadicí prosklený D 25 x 20 m</t>
  </si>
  <si>
    <t>901057000</t>
  </si>
  <si>
    <t>https://podminky.urs.cz/item/CS_URS_2023_02/722250142</t>
  </si>
  <si>
    <t>722290226</t>
  </si>
  <si>
    <t>Zkoušky, proplach a desinfekce vodovodního potrubí zkoušky těsnosti vodovodního potrubí závitového do DN 50</t>
  </si>
  <si>
    <t>817140443</t>
  </si>
  <si>
    <t>https://podminky.urs.cz/item/CS_URS_2023_02/722290226</t>
  </si>
  <si>
    <t>722290234</t>
  </si>
  <si>
    <t>Zkoušky, proplach a desinfekce vodovodního potrubí proplach a desinfekce vodovodního potrubí do DN 80</t>
  </si>
  <si>
    <t>1007225622</t>
  </si>
  <si>
    <t>https://podminky.urs.cz/item/CS_URS_2023_02/722290234</t>
  </si>
  <si>
    <t>998722202</t>
  </si>
  <si>
    <t>Přesun hmot pro vnitřní vodovod stanovený procentní sazbou (%) z ceny vodorovná dopravní vzdálenost do 50 m v objektech výšky přes 6 do 12 m</t>
  </si>
  <si>
    <t>-1961256797</t>
  </si>
  <si>
    <t>https://podminky.urs.cz/item/CS_URS_2023_02/998722202</t>
  </si>
  <si>
    <t>725</t>
  </si>
  <si>
    <t>Zdravotechnika - zařizovací předměty</t>
  </si>
  <si>
    <t>725980123</t>
  </si>
  <si>
    <t>Dvířka 30/30</t>
  </si>
  <si>
    <t>-1853439021</t>
  </si>
  <si>
    <t>https://podminky.urs.cz/item/CS_URS_2023_02/725980123</t>
  </si>
  <si>
    <t>Pro vodoměry v 1.NP a 2.NP</t>
  </si>
  <si>
    <t>998725202</t>
  </si>
  <si>
    <t>Přesun hmot pro zařizovací předměty stanovený procentní sazbou (%) z ceny vodorovná dopravní vzdálenost do 50 m v objektech výšky přes 6 do 12 m</t>
  </si>
  <si>
    <t>417236874</t>
  </si>
  <si>
    <t>https://podminky.urs.cz/item/CS_URS_2023_02/998725202</t>
  </si>
  <si>
    <t>727</t>
  </si>
  <si>
    <t>Zdravotechnika - požární ochrana</t>
  </si>
  <si>
    <t>727212202</t>
  </si>
  <si>
    <t>Protipožární trubní ucpávky plastového potrubí prostup stěnou tloušťky 150 mm požární odolnost EI 60 D 25</t>
  </si>
  <si>
    <t>1652926654</t>
  </si>
  <si>
    <t>https://podminky.urs.cz/item/CS_URS_2023_02/727212202</t>
  </si>
  <si>
    <t>727212203</t>
  </si>
  <si>
    <t>Protipožární trubní ucpávky plastového potrubí prostup stěnou tloušťky 150 mm požární odolnost EI 60 D 32</t>
  </si>
  <si>
    <t>84778182</t>
  </si>
  <si>
    <t>https://podminky.urs.cz/item/CS_URS_2023_02/727212203</t>
  </si>
  <si>
    <t>727212204</t>
  </si>
  <si>
    <t>Protipožární trubní ucpávky plastového potrubí prostup stěnou tloušťky 150 mm požární odolnost EI 60 D 40</t>
  </si>
  <si>
    <t>-626317236</t>
  </si>
  <si>
    <t>https://podminky.urs.cz/item/CS_URS_2023_02/727212204</t>
  </si>
  <si>
    <t>727213201</t>
  </si>
  <si>
    <t>Protipožární trubní ucpávky plastového potrubí prostup stropem tloušťky 150 mm požární odolnost EI 60 D 20</t>
  </si>
  <si>
    <t>-459003143</t>
  </si>
  <si>
    <t>https://podminky.urs.cz/item/CS_URS_2023_02/727213201</t>
  </si>
  <si>
    <t>727213202</t>
  </si>
  <si>
    <t>Protipožární trubní ucpávky plastového potrubí prostup stropem tloušťky 150 mm požární odolnost EI 60 D 25</t>
  </si>
  <si>
    <t>462135703</t>
  </si>
  <si>
    <t>https://podminky.urs.cz/item/CS_URS_2023_02/727213202</t>
  </si>
  <si>
    <t>Uzn3 - Kanalizace</t>
  </si>
  <si>
    <t xml:space="preserve">    4 - Vodorovné konstrukce</t>
  </si>
  <si>
    <t xml:space="preserve">    711 - Izolace proti vodě, vlhkosti a plynům</t>
  </si>
  <si>
    <t xml:space="preserve">    721 - Zdravotechnika - vnitřní kanalizace</t>
  </si>
  <si>
    <t>139711111</t>
  </si>
  <si>
    <t>Vykopávka v uzavřených prostorech ručně v hornině třídy těžitelnosti I skupiny 1 až 3</t>
  </si>
  <si>
    <t>1205678697</t>
  </si>
  <si>
    <t>https://podminky.urs.cz/item/CS_URS_2023_02/139711111</t>
  </si>
  <si>
    <t>((2,2+0,86+3,75+0,15+0,86+6,64+0,54+0,23+0,54+0,23+0,54+0,23+3,75+0,68+2,87+0,55+3,75+0,44+0,35+18,46+0,98+0,77*4+0,15*4+0,24*4+0,55+0,31)*0,6)*1</t>
  </si>
  <si>
    <t>((0,5+0,2+0,15+0,3+0,5+0,3+0,3+0,5+0,5+0,5+0,3+0,5+0,5+0,5)*0,6)*1</t>
  </si>
  <si>
    <t>162211311</t>
  </si>
  <si>
    <t>Vodorovné přemístění výkopku nebo sypaniny stavebním kolečkem s vyprázdněním kolečka na hromady nebo do dopravního prostředku na vzdálenost do 10 m z horniny třídy těžitelnosti I, skupiny 1 až 3</t>
  </si>
  <si>
    <t>610368926</t>
  </si>
  <si>
    <t>https://podminky.urs.cz/item/CS_URS_2023_02/162211311</t>
  </si>
  <si>
    <t>162211319</t>
  </si>
  <si>
    <t>Vodorovné přemístění výkopku nebo sypaniny stavebním kolečkem s vyprázdněním kolečka na hromady nebo do dopravního prostředku na vzdálenost do 10 m Příplatek za každých dalších 10 m k ceně -1311</t>
  </si>
  <si>
    <t>1291485831</t>
  </si>
  <si>
    <t>https://podminky.urs.cz/item/CS_URS_2023_02/162211319</t>
  </si>
  <si>
    <t>26,842*2</t>
  </si>
  <si>
    <t>167111101</t>
  </si>
  <si>
    <t>Nakládání, skládání a překládání neulehlého výkopku nebo sypaniny ručně nakládání, z hornin třídy těžitelnosti I, skupiny 1 až 3</t>
  </si>
  <si>
    <t>-2120277950</t>
  </si>
  <si>
    <t>https://podminky.urs.cz/item/CS_URS_2023_02/167111101</t>
  </si>
  <si>
    <t>35,79-8,948</t>
  </si>
  <si>
    <t>1735325104</t>
  </si>
  <si>
    <t>-783389929</t>
  </si>
  <si>
    <t>26,842*16</t>
  </si>
  <si>
    <t>-1394819699</t>
  </si>
  <si>
    <t>1687555382</t>
  </si>
  <si>
    <t>26,842*1,8</t>
  </si>
  <si>
    <t>175111101</t>
  </si>
  <si>
    <t>Obsypání potrubí ručně sypaninou z vhodných hornin třídy těžitelnosti I a II, skupiny 1 až 4 nebo materiálem připraveným podél výkopu ve vzdálenosti do 3 m od jeho kraje pro jakoukoliv hloubku výkopu a míru zhutnění bez prohození sypaniny</t>
  </si>
  <si>
    <t>-2127279595</t>
  </si>
  <si>
    <t>https://podminky.urs.cz/item/CS_URS_2023_02/175111101</t>
  </si>
  <si>
    <t>((2,2+0,86+3,75+0,15+0,86+6,64+0,54+0,23+0,54+0,23+0,54+0,23+3,75+0,68+2,87+0,55+3,75+0,44+0,35+18,46+0,98+0,77*4+0,15*4+0,24*4+0,55+0,31)*0,6)*0,45</t>
  </si>
  <si>
    <t>((0,5+0,2+0,15+0,3+0,5+0,3+0,3+0,5+0,5+0,5+0,3+0,5+0,5+0,5)*0,6)*0,45</t>
  </si>
  <si>
    <t>58341341</t>
  </si>
  <si>
    <t>kamenivo drcené drobné frakce 0/4</t>
  </si>
  <si>
    <t>505490771</t>
  </si>
  <si>
    <t>16,106*2 'Přepočtené koeficientem množství</t>
  </si>
  <si>
    <t>174111102</t>
  </si>
  <si>
    <t>Zásyp sypaninou z jakékoliv horniny ručně s uložením výkopku ve vrstvách se zhutněním v uzavřených prostorách s urovnáním povrchu zásypu</t>
  </si>
  <si>
    <t>-1496042459</t>
  </si>
  <si>
    <t>https://podminky.urs.cz/item/CS_URS_2023_02/174111102</t>
  </si>
  <si>
    <t>((2,2+0,86+3,75+0,15+0,86+6,64+0,54+0,23+0,54+0,23+0,54+0,23+3,75+0,68+2,87+0,55+3,75+0,44+0,35+18,46+0,98+0,77*4+0,15*4+0,24*4+0,55+0,31)*0,6)*0,25</t>
  </si>
  <si>
    <t>((0,5+0,2+0,15+0,3+0,5+0,3+0,3+0,5+0,5+0,5+0,3+0,5+0,5+0,5)*0,6)*0,25</t>
  </si>
  <si>
    <t>Vodorovné konstrukce</t>
  </si>
  <si>
    <t>451572111</t>
  </si>
  <si>
    <t>Lože pod potrubí, stoky a drobné objekty v otevřeném výkopu z kameniva drobného těženého 0 až 4 mm</t>
  </si>
  <si>
    <t>-2143785508</t>
  </si>
  <si>
    <t>https://podminky.urs.cz/item/CS_URS_2023_02/451572111</t>
  </si>
  <si>
    <t>((2,2+0,86+3,75+0,15+0,86+6,64+0,54+0,23+0,54+0,23+0,54+0,23+3,75+0,68+2,87+0,55+3,75+0,44+0,35+18,46+0,98+0,77*4+0,15*4+0,24*4+0,55+0,31)*0,6)*0,1</t>
  </si>
  <si>
    <t>((0,5+0,2+0,15+0,3+0,5+0,3+0,3+0,5+0,5+0,5+0,3+0,5+0,5+0,5)*0,6)*0,1</t>
  </si>
  <si>
    <t>-2111522833</t>
  </si>
  <si>
    <t>80,9*0,1</t>
  </si>
  <si>
    <t>631312141</t>
  </si>
  <si>
    <t>Doplnění dosavadních mazanin prostým betonem s dodáním hmot, bez potěru, plochy jednotlivě rýh v dosavadních mazaninách</t>
  </si>
  <si>
    <t>336863787</t>
  </si>
  <si>
    <t>https://podminky.urs.cz/item/CS_URS_2023_02/631312141</t>
  </si>
  <si>
    <t>4,328+5,369</t>
  </si>
  <si>
    <t>-107402829</t>
  </si>
  <si>
    <t>(((43,28+35,82)*4,44)*1,3)/1000</t>
  </si>
  <si>
    <t>635111142</t>
  </si>
  <si>
    <t>Násyp ze štěrkopísku, písku nebo kameniva pod podlahy s udusáním a urovnáním povrchu z kameniva hrubého 16-32</t>
  </si>
  <si>
    <t>405483413</t>
  </si>
  <si>
    <t>https://podminky.urs.cz/item/CS_URS_2023_02/635111142</t>
  </si>
  <si>
    <t>Pod základovou desku</t>
  </si>
  <si>
    <t>((2,2+0,86+3,75+0,15+0,86+6,64+0,54+0,23+0,54+0,23+0,54+0,23+3,75+0,68+2,87+0,55+3,75+0,44+0,35+18,46+0,98+0,77*4+0,15*4+0,24*4+0,55+0,31)*0,6)*0,2</t>
  </si>
  <si>
    <t>((0,5+0,2+0,15+0,3+0,5+0,3+0,3+0,5+0,5+0,5+0,3+0,5+0,5+0,5)*0,6)*0,2</t>
  </si>
  <si>
    <t>-1805036083</t>
  </si>
  <si>
    <t>((2,2+0,86+3,75+0,15+0,86+6,64+0,54+0,23+0,54+0,23+0,54+0,23+3,75+0,68+2,87+0,55+3,75+0,44+0,35+18,46+0,98+0,77*4+0,15*4+0,24*4+0,55+0,31)*0,8)*0,1</t>
  </si>
  <si>
    <t>965042241</t>
  </si>
  <si>
    <t>Bourání mazanin betonových nebo z litého asfaltu tl. přes 100 mm, plochy přes 4 m2</t>
  </si>
  <si>
    <t>1578066316</t>
  </si>
  <si>
    <t>https://podminky.urs.cz/item/CS_URS_2023_02/965042241</t>
  </si>
  <si>
    <t>((2,2+0,86+3,75+0,15+0,86+6,64+0,54+0,23+0,54+0,23+0,54+0,23+3,75+0,68+2,87+0,55+3,75+0,44+0,35+18,46+0,98+0,77*4+0,15*4+0,24*4+0,55+0,31)*0,6)*0,15</t>
  </si>
  <si>
    <t>((0,5+0,2+0,15+0,3+0,5+0,3+0,3+0,5+0,5+0,5+0,3+0,5+0,5+0,5)*0,6)*0,15</t>
  </si>
  <si>
    <t>1452997983</t>
  </si>
  <si>
    <t>965049112</t>
  </si>
  <si>
    <t>Bourání mazanin Příplatek k cenám za bourání mazanin betonových se svařovanou sítí, tl. přes 100 mm</t>
  </si>
  <si>
    <t>-1257343470</t>
  </si>
  <si>
    <t>https://podminky.urs.cz/item/CS_URS_2023_02/965049112</t>
  </si>
  <si>
    <t>1432951939</t>
  </si>
  <si>
    <t>977312112</t>
  </si>
  <si>
    <t>Řezání stávajících betonových mazanin s vyztužením hloubky přes 50 do 100 mm</t>
  </si>
  <si>
    <t>-702518739</t>
  </si>
  <si>
    <t>https://podminky.urs.cz/item/CS_URS_2023_02/977312112</t>
  </si>
  <si>
    <t>(2,2+0,88+0,8+4,4+0,8+1,25+6,64+0,54+0,39+0,74+4,69+0,38+0,8+18,46+0,98+0,8+0,8+0,15+0,28+0,8+0,15+0,28+0,8+0,8)*2</t>
  </si>
  <si>
    <t>(0,8+0,15+0,28+0,8+0,15+0,28+0,55+0,31+0,56+0,22+3,75+0,8+0,8+0,8+0,68+2,87+0,55+0,8+0,22+0,56+0,8)*2</t>
  </si>
  <si>
    <t>977312113</t>
  </si>
  <si>
    <t>Řezání stávajících betonových mazanin s vyztužením hloubky přes 100 do 150 mm</t>
  </si>
  <si>
    <t>-804202605</t>
  </si>
  <si>
    <t>https://podminky.urs.cz/item/CS_URS_2023_02/977312113</t>
  </si>
  <si>
    <t>(2,2+0,6+0,6+4,4+0,6+1,25+6,64+0,54+0,39+0,74+4,69+0,38+0,6+18,46+0,98+0,6+0,6+0,15+0,28+0,6+0,15+0,28+0,6+0,6)*2</t>
  </si>
  <si>
    <t>(0,6+0,15+0,28+0,6+0,15+0,28+0,55+0,31+0,56+0,22+3,75+0,6+0,6+0,6+0,68+2,87+0,55+0,6+0,22+0,56+0,6+0,5+0,25+0,5+0,25+0,25+0,5+0,5+0,5+0,5+0,5)*2</t>
  </si>
  <si>
    <t>-1161561168</t>
  </si>
  <si>
    <t>997013212</t>
  </si>
  <si>
    <t>Vnitrostaveništní doprava suti a vybouraných hmot vodorovně do 50 m svisle ručně pro budovy a haly výšky přes 6 do 9 m</t>
  </si>
  <si>
    <t>-598868991</t>
  </si>
  <si>
    <t>https://podminky.urs.cz/item/CS_URS_2023_02/997013212</t>
  </si>
  <si>
    <t>-1266587173</t>
  </si>
  <si>
    <t>1256997188</t>
  </si>
  <si>
    <t>25,618*25</t>
  </si>
  <si>
    <t>-670517974</t>
  </si>
  <si>
    <t>2018024878</t>
  </si>
  <si>
    <t>-1222521160</t>
  </si>
  <si>
    <t>997013814</t>
  </si>
  <si>
    <t>Poplatek za uložení stavebního odpadu na skládce (skládkovné) z izolačních materiálů zatříděného do Katalogu odpadů pod kódem 17 06 04</t>
  </si>
  <si>
    <t>-2080525618</t>
  </si>
  <si>
    <t>https://podminky.urs.cz/item/CS_URS_2023_02/997013814</t>
  </si>
  <si>
    <t>998276101</t>
  </si>
  <si>
    <t>Přesun hmot pro trubní vedení hloubené z trub z plastických hmot nebo sklolaminátových pro vodovody nebo kanalizace v otevřeném výkopu dopravní vzdálenost do 15 m</t>
  </si>
  <si>
    <t>1715996507</t>
  </si>
  <si>
    <t>https://podminky.urs.cz/item/CS_URS_2023_02/998276101</t>
  </si>
  <si>
    <t>998276124</t>
  </si>
  <si>
    <t>Přesun hmot pro trubní vedení hloubené z trub z plastických hmot nebo sklolaminátových Příplatek k cenám za zvětšený přesun přes vymezenou největší dopravní vzdálenost do 500 m</t>
  </si>
  <si>
    <t>-1790172864</t>
  </si>
  <si>
    <t>https://podminky.urs.cz/item/CS_URS_2023_02/998276124</t>
  </si>
  <si>
    <t>711</t>
  </si>
  <si>
    <t>Izolace proti vodě, vlhkosti a plynům</t>
  </si>
  <si>
    <t>711131811</t>
  </si>
  <si>
    <t>Odstranění izolace proti zemní vlhkosti na ploše vodorovné V</t>
  </si>
  <si>
    <t>-1855459426</t>
  </si>
  <si>
    <t>https://podminky.urs.cz/item/CS_URS_2023_02/711131811</t>
  </si>
  <si>
    <t>(2,2+0,86+3,75+0,15+0,86+6,64+0,54+0,23+0,54+0,23+0,54+0,23+3,75+0,68+2,87+0,55+3,75+0,44+0,35+18,46+0,98+0,77*4+0,15*4+0,24*4+0,55+0,31)*0,6</t>
  </si>
  <si>
    <t>(0,5+0,2+0,15+0,3+0,5+0,3+0,3+0,5+0,5+0,5+0,3+0,5+0,5+0,5)*0,6</t>
  </si>
  <si>
    <t>711111001</t>
  </si>
  <si>
    <t>Provedení izolace proti zemní vlhkosti natěradly a tmely za studena na ploše vodorovné V nátěrem penetračním</t>
  </si>
  <si>
    <t>1791044356</t>
  </si>
  <si>
    <t>https://podminky.urs.cz/item/CS_URS_2023_02/711111001</t>
  </si>
  <si>
    <t>11163150</t>
  </si>
  <si>
    <t>lak penetrační asfaltový</t>
  </si>
  <si>
    <t>-535008646</t>
  </si>
  <si>
    <t>35,79*0,00033 'Přepočtené koeficientem množství</t>
  </si>
  <si>
    <t>711141559</t>
  </si>
  <si>
    <t>Provedení izolace proti zemní vlhkosti pásy přitavením NAIP na ploše vodorovné V</t>
  </si>
  <si>
    <t>-495172254</t>
  </si>
  <si>
    <t>https://podminky.urs.cz/item/CS_URS_2023_02/711141559</t>
  </si>
  <si>
    <t>2 vrstvy</t>
  </si>
  <si>
    <t>((2,2+0,86+3,75+0,15+0,86+6,64+0,54+0,23+0,54+0,23+0,54+0,23+3,75+0,68+2,87+0,55+3,75+0,44+0,35+18,46+0,98+0,77*4+0,15*4+0,24*4+0,55+0,31)*0,8)*2</t>
  </si>
  <si>
    <t>((0,5+0,2+0,15+0,3+0,5+0,3+0,3+0,5+0,5+0,5+0,3+0,5+0,5+0,5)*0,8)*2</t>
  </si>
  <si>
    <t>62853004</t>
  </si>
  <si>
    <t>pás asfaltový natavitelný modifikovaný SBS tl 4,0mm s vložkou ze skleněné tkaniny a spalitelnou PE fólií nebo jemnozrnným minerálním posypem na horním povrchu</t>
  </si>
  <si>
    <t>-899947945</t>
  </si>
  <si>
    <t>95,44*1,2 'Přepočtené koeficientem množství</t>
  </si>
  <si>
    <t>998711202</t>
  </si>
  <si>
    <t>Přesun hmot pro izolace proti vodě, vlhkosti a plynům stanovený procentní sazbou (%) z ceny vodorovná dopravní vzdálenost do 50 m v objektech výšky přes 6 do 12 m</t>
  </si>
  <si>
    <t>1842318422</t>
  </si>
  <si>
    <t>https://podminky.urs.cz/item/CS_URS_2023_02/998711202</t>
  </si>
  <si>
    <t>721</t>
  </si>
  <si>
    <t>Zdravotechnika - vnitřní kanalizace</t>
  </si>
  <si>
    <t>721140802/R</t>
  </si>
  <si>
    <t>Demontáž potrubí z litinových trub odpadních nebo dešťových do DN 110</t>
  </si>
  <si>
    <t>-1270563055</t>
  </si>
  <si>
    <t>721171809/R</t>
  </si>
  <si>
    <t>Demontáž potrubí z novodurových trub odpadních nebo připojovacích přes 90 do D 160</t>
  </si>
  <si>
    <t>2081875895</t>
  </si>
  <si>
    <t>721173401</t>
  </si>
  <si>
    <t>Potrubí z trub PVC SN4 svodné (ležaté) DN 110</t>
  </si>
  <si>
    <t>-1062867796</t>
  </si>
  <si>
    <t>https://podminky.urs.cz/item/CS_URS_2023_02/721173401</t>
  </si>
  <si>
    <t>721173402</t>
  </si>
  <si>
    <t>Potrubí z trub PVC SN4 svodné (ležaté) DN 125</t>
  </si>
  <si>
    <t>1811754695</t>
  </si>
  <si>
    <t>https://podminky.urs.cz/item/CS_URS_2023_02/721173402</t>
  </si>
  <si>
    <t>721173403</t>
  </si>
  <si>
    <t>Potrubí z trub PVC SN4 svodné (ležaté) DN 160</t>
  </si>
  <si>
    <t>2041206518</t>
  </si>
  <si>
    <t>https://podminky.urs.cz/item/CS_URS_2023_02/721173403</t>
  </si>
  <si>
    <t>721174024</t>
  </si>
  <si>
    <t>Potrubí z trub polypropylenových odpadní (svislé) DN 75</t>
  </si>
  <si>
    <t>212580543</t>
  </si>
  <si>
    <t>https://podminky.urs.cz/item/CS_URS_2023_02/721174024</t>
  </si>
  <si>
    <t>8,5*2</t>
  </si>
  <si>
    <t>OSM.113600</t>
  </si>
  <si>
    <t>HTRE čistící tvarovka DN 75</t>
  </si>
  <si>
    <t>1125049584</t>
  </si>
  <si>
    <t>721174025</t>
  </si>
  <si>
    <t>Potrubí z trub polypropylenových odpadní (svislé) DN 110</t>
  </si>
  <si>
    <t>-1149157494</t>
  </si>
  <si>
    <t>https://podminky.urs.cz/item/CS_URS_2023_02/721174025</t>
  </si>
  <si>
    <t>8,5*6+3,63+1,36+0,39+2,24+0,24+0,5+0,5+0,5</t>
  </si>
  <si>
    <t>OSM.115600</t>
  </si>
  <si>
    <t>HTRE čistící tvarovka DN110</t>
  </si>
  <si>
    <t>-1564109539</t>
  </si>
  <si>
    <t>721174026</t>
  </si>
  <si>
    <t>Potrubí z trub polypropylenových odpadní (svislé) DN 125</t>
  </si>
  <si>
    <t>1888456279</t>
  </si>
  <si>
    <t>https://podminky.urs.cz/item/CS_URS_2023_02/721174026</t>
  </si>
  <si>
    <t>OSM.116600</t>
  </si>
  <si>
    <t>HTRE čistící tvarovka DN125</t>
  </si>
  <si>
    <t>1018302798</t>
  </si>
  <si>
    <t>721174043</t>
  </si>
  <si>
    <t>Potrubí z trub polypropylenových připojovací DN 50</t>
  </si>
  <si>
    <t>-1343288408</t>
  </si>
  <si>
    <t>https://podminky.urs.cz/item/CS_URS_2023_02/721174043</t>
  </si>
  <si>
    <t>721174044</t>
  </si>
  <si>
    <t>Potrubí z trub polypropylenových připojovací DN 75</t>
  </si>
  <si>
    <t>-1562573657</t>
  </si>
  <si>
    <t>https://podminky.urs.cz/item/CS_URS_2023_02/721174044</t>
  </si>
  <si>
    <t>721174045</t>
  </si>
  <si>
    <t>Potrubí z trub polypropylenových připojovací DN 110</t>
  </si>
  <si>
    <t>-822740388</t>
  </si>
  <si>
    <t>https://podminky.urs.cz/item/CS_URS_2023_02/721174045</t>
  </si>
  <si>
    <t>721194105</t>
  </si>
  <si>
    <t>Vyměření přípojek na potrubí vyvedení a upevnění odpadních výpustek DN 50</t>
  </si>
  <si>
    <t>1544712666</t>
  </si>
  <si>
    <t>https://podminky.urs.cz/item/CS_URS_2023_02/721194105</t>
  </si>
  <si>
    <t>721194109</t>
  </si>
  <si>
    <t>Vyměření přípojek na potrubí vyvedení a upevnění odpadních výpustek DN 110</t>
  </si>
  <si>
    <t>1024550929</t>
  </si>
  <si>
    <t>https://podminky.urs.cz/item/CS_URS_2023_02/721194109</t>
  </si>
  <si>
    <t>721274123</t>
  </si>
  <si>
    <t>Ventily přivzdušňovací odpadních potrubí vnitřní DN 100</t>
  </si>
  <si>
    <t>1731001774</t>
  </si>
  <si>
    <t>https://podminky.urs.cz/item/CS_URS_2023_02/721274123</t>
  </si>
  <si>
    <t>721274125</t>
  </si>
  <si>
    <t>Ventily přivzdušňovací odpadních potrubí vnitřní DN 75</t>
  </si>
  <si>
    <t>1796699798</t>
  </si>
  <si>
    <t>https://podminky.urs.cz/item/CS_URS_2023_02/721274125</t>
  </si>
  <si>
    <t>721290111</t>
  </si>
  <si>
    <t>Zkouška těsnosti kanalizace v objektech vodou do DN 125</t>
  </si>
  <si>
    <t>421148005</t>
  </si>
  <si>
    <t>https://podminky.urs.cz/item/CS_URS_2023_02/721290111</t>
  </si>
  <si>
    <t>24+25+25+17+60,36+17+43+7+12</t>
  </si>
  <si>
    <t>998721202</t>
  </si>
  <si>
    <t>Přesun hmot pro vnitřní kanalizace stanovený procentní sazbou (%) z ceny vodorovná dopravní vzdálenost do 50 m v objektech výšky přes 6 do 12 m</t>
  </si>
  <si>
    <t>-2071206645</t>
  </si>
  <si>
    <t>https://podminky.urs.cz/item/CS_URS_2023_02/998721202</t>
  </si>
  <si>
    <t>-2084949210</t>
  </si>
  <si>
    <t>Pro čistící kusy</t>
  </si>
  <si>
    <t>-1354288726</t>
  </si>
  <si>
    <t>727213227</t>
  </si>
  <si>
    <t>Protipožární trubní ucpávky plastového potrubí prostup stropem tloušťky 150 mm požární odolnost EI 120 D 110</t>
  </si>
  <si>
    <t>-995552793</t>
  </si>
  <si>
    <t>https://podminky.urs.cz/item/CS_URS_2023_02/727213227</t>
  </si>
  <si>
    <t>Uzn4 - Zařizovací předměty</t>
  </si>
  <si>
    <t xml:space="preserve">    726 - Zdravotechnika - předstěnové instalace</t>
  </si>
  <si>
    <t>-31426132</t>
  </si>
  <si>
    <t>1884883990</t>
  </si>
  <si>
    <t>870712335</t>
  </si>
  <si>
    <t>810802373</t>
  </si>
  <si>
    <t>0,454*25</t>
  </si>
  <si>
    <t>1643076183</t>
  </si>
  <si>
    <t>721210813</t>
  </si>
  <si>
    <t>Demontáž kanalizačního příslušenství vpustí podlahových z kyselinovzdorné kameniny DN 100</t>
  </si>
  <si>
    <t>780662880</t>
  </si>
  <si>
    <t>https://podminky.urs.cz/item/CS_URS_2023_02/721210813</t>
  </si>
  <si>
    <t>721226512</t>
  </si>
  <si>
    <t>Zápachové uzávěrky podomítkové (Pe) s krycí deskou pro pračku a myčku DN 50</t>
  </si>
  <si>
    <t>-1047023282</t>
  </si>
  <si>
    <t>https://podminky.urs.cz/item/CS_URS_2023_02/721226512</t>
  </si>
  <si>
    <t>-2041179265</t>
  </si>
  <si>
    <t>725110814</t>
  </si>
  <si>
    <t>Demontáž klozetů kombi</t>
  </si>
  <si>
    <t>1319850720</t>
  </si>
  <si>
    <t>https://podminky.urs.cz/item/CS_URS_2023_02/725110814</t>
  </si>
  <si>
    <t>725210821</t>
  </si>
  <si>
    <t>Demontáž umyvadel bez výtokových armatur umyvadel</t>
  </si>
  <si>
    <t>-298169255</t>
  </si>
  <si>
    <t>https://podminky.urs.cz/item/CS_URS_2023_02/725210821</t>
  </si>
  <si>
    <t>725310823</t>
  </si>
  <si>
    <t>Demontáž dřezů jednodílných bez výtokových armatur vestavěných v kuchyňských sestavách</t>
  </si>
  <si>
    <t>-661243045</t>
  </si>
  <si>
    <t>https://podminky.urs.cz/item/CS_URS_2023_02/725310823</t>
  </si>
  <si>
    <t>725330820</t>
  </si>
  <si>
    <t>Demontáž výlevek bez výtokových armatur a bez nádrže a splachovacího potrubí diturvitových</t>
  </si>
  <si>
    <t>1963652085</t>
  </si>
  <si>
    <t>https://podminky.urs.cz/item/CS_URS_2023_02/725330820</t>
  </si>
  <si>
    <t>725820801</t>
  </si>
  <si>
    <t>Demontáž baterií nástěnných do G 3/4</t>
  </si>
  <si>
    <t>-1943862134</t>
  </si>
  <si>
    <t>https://podminky.urs.cz/item/CS_URS_2023_02/725820801</t>
  </si>
  <si>
    <t>725820802</t>
  </si>
  <si>
    <t>Demontáž baterií stojánkových do 1 otvoru</t>
  </si>
  <si>
    <t>487111661</t>
  </si>
  <si>
    <t>https://podminky.urs.cz/item/CS_URS_2023_02/725820802</t>
  </si>
  <si>
    <t>725860811</t>
  </si>
  <si>
    <t>Demontáž zápachových uzávěrek pro zařizovací předměty jednoduchých</t>
  </si>
  <si>
    <t>-1408863405</t>
  </si>
  <si>
    <t>https://podminky.urs.cz/item/CS_URS_2023_02/725860811</t>
  </si>
  <si>
    <t>725331111</t>
  </si>
  <si>
    <t>Výlevky bez výtokových armatur a splachovací nádrže keramické se sklopnou plastovou mřížkou 425 mm</t>
  </si>
  <si>
    <t>1763492688</t>
  </si>
  <si>
    <t>https://podminky.urs.cz/item/CS_URS_2023_02/725331111</t>
  </si>
  <si>
    <t>Poznámka k položce:_x000D_
Glazura se zvýšenou schopností odpuzovat vodu, vodní kámen a nečistoty</t>
  </si>
  <si>
    <t>725821312/R</t>
  </si>
  <si>
    <t>Baterie dřezové nástěnné pákové s otáčivým kulatým ústím a délkou ramínka 300 mm - pro výlevku</t>
  </si>
  <si>
    <t>916281309</t>
  </si>
  <si>
    <t>725112022</t>
  </si>
  <si>
    <t>Zařízení záchodů klozety keramické závěsné na nosné stěny s hlubokým splachováním odpad vodorovný</t>
  </si>
  <si>
    <t>-50735398</t>
  </si>
  <si>
    <t>https://podminky.urs.cz/item/CS_URS_2023_02/725112022</t>
  </si>
  <si>
    <t>Poznámka k položce:_x000D_
WC mísa bez splachovacího okruhu tzv. Rimless_x000D_
WC prkénko se zpomaleným sklápěním _x000D_
Glazura se zvýšenou schopností odpuzovat vodu, vodní kámen a nečistoty</t>
  </si>
  <si>
    <t>725211603</t>
  </si>
  <si>
    <t>Umyvadla keramická bílá bez výtokových armatur připevněná na stěnu šrouby bez sloupu nebo krytu na sifon, šířka umyvadla 600 mm</t>
  </si>
  <si>
    <t>-1027813326</t>
  </si>
  <si>
    <t>https://podminky.urs.cz/item/CS_URS_2023_02/725211603</t>
  </si>
  <si>
    <t>725822611</t>
  </si>
  <si>
    <t>Baterie umyvadlové stojánkové pákové bez výpusti</t>
  </si>
  <si>
    <t>-1380002627</t>
  </si>
  <si>
    <t>https://podminky.urs.cz/item/CS_URS_2023_02/725822611</t>
  </si>
  <si>
    <t>Poznámka k položce:_x000D_
Baterie v koupelně budou z jedné designové řady, zhotovitel předloží výběr 5-ti vzorů</t>
  </si>
  <si>
    <t>725861102</t>
  </si>
  <si>
    <t>Zápachové uzávěrky zařizovacích předmětů pro umyvadla DN 40</t>
  </si>
  <si>
    <t>-2056760835</t>
  </si>
  <si>
    <t>https://podminky.urs.cz/item/CS_URS_2023_02/725861102</t>
  </si>
  <si>
    <t>725222153/R</t>
  </si>
  <si>
    <t>Vany bez výtokových armatur akrylátové se zápachovou uzávěrkou rohové včetně krycích panelů, rozměry 1500x1500 mm</t>
  </si>
  <si>
    <t>-1347325963</t>
  </si>
  <si>
    <t>725831312</t>
  </si>
  <si>
    <t>Baterie vanové nástěnné pákové s příslušenstvím a pevným držákem</t>
  </si>
  <si>
    <t>593627545</t>
  </si>
  <si>
    <t>https://podminky.urs.cz/item/CS_URS_2023_02/725831312</t>
  </si>
  <si>
    <t>725241223</t>
  </si>
  <si>
    <t>Sprchové vaničky z litého polymermramoru čtvrtkruhové 900x900 mm</t>
  </si>
  <si>
    <t>1281866637</t>
  </si>
  <si>
    <t>https://podminky.urs.cz/item/CS_URS_2023_02/725241223</t>
  </si>
  <si>
    <t>725244813/R</t>
  </si>
  <si>
    <t>Sprchové dveře a zástěny zástěny sprchové rohové čtvrtkruhové rámové se skleněnou výplní tl. 8 mm dveře posuvné dvoudílné, vstup z oblouku, na vaničku 900x900 mm</t>
  </si>
  <si>
    <t>465518615</t>
  </si>
  <si>
    <t>Poznámka k položce:_x000D_
Sklo sprchového koutu tl. Min. pevná část 8mm, dveře 6mm s povrchovou úpravou proti vodnímu kameni</t>
  </si>
  <si>
    <t>725841312/R</t>
  </si>
  <si>
    <t>Baterie sprchové nástěnné pákové s příslušenstvím</t>
  </si>
  <si>
    <t>8782175</t>
  </si>
  <si>
    <t>725865311</t>
  </si>
  <si>
    <t>Zápachové uzávěrky zařizovacích předmětů pro vany sprchových koutů s kulovým kloubem na odtoku DN 40/50</t>
  </si>
  <si>
    <t>-2088103296</t>
  </si>
  <si>
    <t>https://podminky.urs.cz/item/CS_URS_2023_02/725865311</t>
  </si>
  <si>
    <t>725311121</t>
  </si>
  <si>
    <t>Dřezy bez výtokových armatur jednoduché se zápachovou uzávěrkou nerezové s odkapávací plochou 560x480 mm a miskou</t>
  </si>
  <si>
    <t>-2129318947</t>
  </si>
  <si>
    <t>https://podminky.urs.cz/item/CS_URS_2023_02/725311121</t>
  </si>
  <si>
    <t>725821325</t>
  </si>
  <si>
    <t>Baterie dřezové stojánkové pákové s otáčivým ústím a délkou ramínka 220 mm</t>
  </si>
  <si>
    <t>1403721472</t>
  </si>
  <si>
    <t>https://podminky.urs.cz/item/CS_URS_2023_02/725821325</t>
  </si>
  <si>
    <t>725862103</t>
  </si>
  <si>
    <t>Zápachové uzávěrky zařizovacích předmětů pro dřezy DN 40/50</t>
  </si>
  <si>
    <t>-1727808425</t>
  </si>
  <si>
    <t>https://podminky.urs.cz/item/CS_URS_2023_02/725862103</t>
  </si>
  <si>
    <t>725813111</t>
  </si>
  <si>
    <t>Ventily rohové bez připojovací trubičky nebo flexi hadičky G 1/2"</t>
  </si>
  <si>
    <t>1174847434</t>
  </si>
  <si>
    <t>https://podminky.urs.cz/item/CS_URS_2023_02/725813111</t>
  </si>
  <si>
    <t>725813112</t>
  </si>
  <si>
    <t>Ventily rohové bez připojovací trubičky nebo flexi hadičky pračkové G 3/4"</t>
  </si>
  <si>
    <t>-441181179</t>
  </si>
  <si>
    <t>https://podminky.urs.cz/item/CS_URS_2023_02/725813112</t>
  </si>
  <si>
    <t>-111361707</t>
  </si>
  <si>
    <t>726</t>
  </si>
  <si>
    <t>Zdravotechnika - předstěnové instalace</t>
  </si>
  <si>
    <t>726111031</t>
  </si>
  <si>
    <t>Předstěnové instalační systémy pro zazdění do masivních zděných konstrukcí pro závěsné klozety ovládání zepředu, stavební výška 1080 mm</t>
  </si>
  <si>
    <t>623010805</t>
  </si>
  <si>
    <t>https://podminky.urs.cz/item/CS_URS_2023_02/726111031</t>
  </si>
  <si>
    <t>998726212</t>
  </si>
  <si>
    <t>Přesun hmot pro instalační prefabrikáty stanovený procentní sazbou (%) z ceny vodorovná dopravní vzdálenost do 50 m v objektech výšky přes 6 do 12 m</t>
  </si>
  <si>
    <t>2066918151</t>
  </si>
  <si>
    <t>https://podminky.urs.cz/item/CS_URS_2023_02/998726212</t>
  </si>
  <si>
    <t>Uzn5 - Vytápění</t>
  </si>
  <si>
    <t xml:space="preserve">    731 - Ústřední vytápění - kotelny</t>
  </si>
  <si>
    <t xml:space="preserve">    733 - Ústřední vytápění - rozvodné potrubí</t>
  </si>
  <si>
    <t xml:space="preserve">    734 - Ústřední vytápění - armatury</t>
  </si>
  <si>
    <t xml:space="preserve">    735 - Ústřední vytápění - otopná tělesa</t>
  </si>
  <si>
    <t>516115321</t>
  </si>
  <si>
    <t>57*0,1</t>
  </si>
  <si>
    <t>-490545588</t>
  </si>
  <si>
    <t>https://podminky.urs.cz/item/CS_URS_2022_02/974031153</t>
  </si>
  <si>
    <t>1353751504</t>
  </si>
  <si>
    <t>-1424285148</t>
  </si>
  <si>
    <t>1453035660</t>
  </si>
  <si>
    <t>490249446</t>
  </si>
  <si>
    <t>7,482*25</t>
  </si>
  <si>
    <t>-531132983</t>
  </si>
  <si>
    <t>513286135</t>
  </si>
  <si>
    <t>-167270143</t>
  </si>
  <si>
    <t>727111002</t>
  </si>
  <si>
    <t>Protipožární trubní ucpávky ocelového potrubí bez izolace prostup stěnou tloušťky 100 mm požární odolnost EI 120 DN 32</t>
  </si>
  <si>
    <t>-1387588006</t>
  </si>
  <si>
    <t>https://podminky.urs.cz/item/CS_URS_2023_02/727111002</t>
  </si>
  <si>
    <t>731</t>
  </si>
  <si>
    <t>Ústřední vytápění - kotelny</t>
  </si>
  <si>
    <t>731-x1</t>
  </si>
  <si>
    <t>Vypuštění celého systému vytápění - s nuceným oběhem, zdroj tepla výměníková stanice mimo budovu – cca. 450m DN50</t>
  </si>
  <si>
    <t>-1076002643</t>
  </si>
  <si>
    <t>731-x3</t>
  </si>
  <si>
    <t>Napuštění systému, odvzdušnění, tlaková zkouška, topná zkouška</t>
  </si>
  <si>
    <t>1466585333</t>
  </si>
  <si>
    <t>731-x5</t>
  </si>
  <si>
    <t>Stavební přípomoc</t>
  </si>
  <si>
    <t>-443557593</t>
  </si>
  <si>
    <t>731-x6</t>
  </si>
  <si>
    <t>Požární ucpávky s označením štítkem vč. revize</t>
  </si>
  <si>
    <t>-66524230</t>
  </si>
  <si>
    <t>998731202</t>
  </si>
  <si>
    <t>Přesun hmot pro kotelny stanovený procentní sazbou (%) z ceny vodorovná dopravní vzdálenost do 50 m v objektech výšky přes 6 do 12 m</t>
  </si>
  <si>
    <t>1909436970</t>
  </si>
  <si>
    <t>https://podminky.urs.cz/item/CS_URS_2023_02/998731202</t>
  </si>
  <si>
    <t>733</t>
  </si>
  <si>
    <t>Ústřední vytápění - rozvodné potrubí</t>
  </si>
  <si>
    <t>733110806</t>
  </si>
  <si>
    <t>Demontáž potrubí z trubek ocelových závitových DN přes 15 do 32</t>
  </si>
  <si>
    <t>605861414</t>
  </si>
  <si>
    <t>https://podminky.urs.cz/item/CS_URS_2022_02/733110806</t>
  </si>
  <si>
    <t>733110808</t>
  </si>
  <si>
    <t>Demontáž potrubí z trubek ocelových závitových DN přes 32 do 50</t>
  </si>
  <si>
    <t>1454431202</t>
  </si>
  <si>
    <t>https://podminky.urs.cz/item/CS_URS_2022_02/733110808</t>
  </si>
  <si>
    <t>733291904</t>
  </si>
  <si>
    <t>Opravy rozvodů potrubí z trubek měděných propojení potrubí Ø 22/1,5</t>
  </si>
  <si>
    <t>1083589456</t>
  </si>
  <si>
    <t>https://podminky.urs.cz/item/CS_URS_2023_02/733291904</t>
  </si>
  <si>
    <t>Napojení potrubí na 3.NP</t>
  </si>
  <si>
    <t>733-x2</t>
  </si>
  <si>
    <t>D+M Přechod Ocel/CU</t>
  </si>
  <si>
    <t>-1021651204</t>
  </si>
  <si>
    <t>733-x3</t>
  </si>
  <si>
    <t>D+M Přechod měď/plast</t>
  </si>
  <si>
    <t>-488362093</t>
  </si>
  <si>
    <t>733222302</t>
  </si>
  <si>
    <t>Potrubí z trubek měděných polotvrdých spojovaných lisováním PN 16, T= +110°C Ø 15/1</t>
  </si>
  <si>
    <t>1257334074</t>
  </si>
  <si>
    <t>https://podminky.urs.cz/item/CS_URS_2023_02/733222302</t>
  </si>
  <si>
    <t>733222303</t>
  </si>
  <si>
    <t>Potrubí z trubek měděných polotvrdých spojovaných lisováním PN 16, T= +110°C Ø 18/1</t>
  </si>
  <si>
    <t>-2026588807</t>
  </si>
  <si>
    <t>https://podminky.urs.cz/item/CS_URS_2023_02/733222303</t>
  </si>
  <si>
    <t>733222304</t>
  </si>
  <si>
    <t>Potrubí z trubek měděných polotvrdých spojovaných lisováním PN 16, T= +110°C Ø 22/1</t>
  </si>
  <si>
    <t>14387901</t>
  </si>
  <si>
    <t>https://podminky.urs.cz/item/CS_URS_2023_02/733222304</t>
  </si>
  <si>
    <t>733322301/R</t>
  </si>
  <si>
    <t>Potrubí z trubek plastových spojovaných lisováním D 16/2,0</t>
  </si>
  <si>
    <t>621332174</t>
  </si>
  <si>
    <t>https://podminky.urs.cz/item/CS_URS_2022_02/733322301/R</t>
  </si>
  <si>
    <t>733121112/R</t>
  </si>
  <si>
    <t>Potrubí z trubek ocelových Ø 25</t>
  </si>
  <si>
    <t>1271878019</t>
  </si>
  <si>
    <t>733121114/R</t>
  </si>
  <si>
    <t>Potrubí z trubek ocelových Ø 32</t>
  </si>
  <si>
    <t>-1330290701</t>
  </si>
  <si>
    <t>733121116/R</t>
  </si>
  <si>
    <t>Potrubí z trubek ocelových Ø 40</t>
  </si>
  <si>
    <t>-500801892</t>
  </si>
  <si>
    <t>998733202</t>
  </si>
  <si>
    <t>Přesun hmot pro rozvody potrubí stanovený procentní sazbou z ceny vodorovná dopravní vzdálenost do 50 m v objektech výšky přes 6 do 12 m</t>
  </si>
  <si>
    <t>1349166290</t>
  </si>
  <si>
    <t>https://podminky.urs.cz/item/CS_URS_2023_02/998733202</t>
  </si>
  <si>
    <t>734</t>
  </si>
  <si>
    <t>Ústřední vytápění - armatury</t>
  </si>
  <si>
    <t>734220101</t>
  </si>
  <si>
    <t>Ventily regulační závitové vyvažovací přímé PN 20 do 100°C G 3/4</t>
  </si>
  <si>
    <t>-1530838967</t>
  </si>
  <si>
    <t>https://podminky.urs.cz/item/CS_URS_2023_02/734220101</t>
  </si>
  <si>
    <t>734211112</t>
  </si>
  <si>
    <t>Ventily odvzdušňovací závitové otopných těles PN 6 do 120°C G 1/4</t>
  </si>
  <si>
    <t>654163562</t>
  </si>
  <si>
    <t>https://podminky.urs.cz/item/CS_URS_2023_02/734211112</t>
  </si>
  <si>
    <t>734221682</t>
  </si>
  <si>
    <t>Ventily regulační závitové hlavice termostatické, pro ovládání ventilů PN 10 do 110°C kapalinové otopných těles VK</t>
  </si>
  <si>
    <t>-1541245283</t>
  </si>
  <si>
    <t>https://podminky.urs.cz/item/CS_URS_2023_02/734221682</t>
  </si>
  <si>
    <t>734261406</t>
  </si>
  <si>
    <t>Šroubení připojovací armatury radiátorů VK PN 10 do 110°C, regulační uzavíratelné přímé G 1/2 x 18</t>
  </si>
  <si>
    <t>401757959</t>
  </si>
  <si>
    <t>https://podminky.urs.cz/item/CS_URS_2023_02/734261406</t>
  </si>
  <si>
    <t>734292714</t>
  </si>
  <si>
    <t>Ostatní armatury kulové kohouty PN 42 do 185°C přímé vnitřní závit G 3/4</t>
  </si>
  <si>
    <t>1656141137</t>
  </si>
  <si>
    <t>https://podminky.urs.cz/item/CS_URS_2023_02/734292714</t>
  </si>
  <si>
    <t>734491101/R</t>
  </si>
  <si>
    <t>Měřicí armatury s vypouštěním k vyvažovacím nebo stoupačkovým ventilům přímé PN 20 do 100°C G 1/2</t>
  </si>
  <si>
    <t>2096507863</t>
  </si>
  <si>
    <t>998734202</t>
  </si>
  <si>
    <t>Přesun hmot pro armatury stanovený procentní sazbou (%) z ceny vodorovná dopravní vzdálenost do 50 m v objektech výšky přes 6 do 12 m</t>
  </si>
  <si>
    <t>-1165355965</t>
  </si>
  <si>
    <t>https://podminky.urs.cz/item/CS_URS_2023_02/998734202</t>
  </si>
  <si>
    <t>735</t>
  </si>
  <si>
    <t>Ústřední vytápění - otopná tělesa</t>
  </si>
  <si>
    <t>735111810/R</t>
  </si>
  <si>
    <t>Demontáž otopných těles litinových článkových</t>
  </si>
  <si>
    <t>-1171764287</t>
  </si>
  <si>
    <t>https://podminky.urs.cz/item/CS_URS_2022_02/735111810/R</t>
  </si>
  <si>
    <t>735152572/R</t>
  </si>
  <si>
    <t>Otopná tělesa panelová VK dvoudesková PN 1,0 MPa, T do 110°C se dvěma přídavnými přestupními plochami výšky tělesa 700 mm stavební délky 500 mm</t>
  </si>
  <si>
    <t>1137592110</t>
  </si>
  <si>
    <t>735152592</t>
  </si>
  <si>
    <t>Otopná tělesa panelová VK dvoudesková PN 1,0 MPa, T do 110°C se dvěma přídavnými přestupními plochami výšky tělesa 900 mm stavební délky / výkonu 500 mm / 1157 W</t>
  </si>
  <si>
    <t>-614430993</t>
  </si>
  <si>
    <t>https://podminky.urs.cz/item/CS_URS_2023_02/735152592</t>
  </si>
  <si>
    <t>735164511</t>
  </si>
  <si>
    <t>Otopná tělesa trubková montáž těles na stěnu výšky tělesa do 1500 mm</t>
  </si>
  <si>
    <t>-942901290</t>
  </si>
  <si>
    <t>https://podminky.urs.cz/item/CS_URS_2023_02/735164511</t>
  </si>
  <si>
    <t>54153014</t>
  </si>
  <si>
    <t>těleso trubkové přímotopné 900x750mm</t>
  </si>
  <si>
    <t>-1394400893</t>
  </si>
  <si>
    <t>998735202</t>
  </si>
  <si>
    <t>Přesun hmot pro otopná tělesa stanovený procentní sazbou (%) z ceny vodorovná dopravní vzdálenost do 50 m v objektech výšky přes 6 do 12 m</t>
  </si>
  <si>
    <t>2121838058</t>
  </si>
  <si>
    <t>https://podminky.urs.cz/item/CS_URS_2023_02/998735202</t>
  </si>
  <si>
    <t>02 - Neuznatelné náklady</t>
  </si>
  <si>
    <t>Neuz1 - VRN</t>
  </si>
  <si>
    <t>VRN - Vedlejší rozpočtové náklady</t>
  </si>
  <si>
    <t xml:space="preserve">    VRN1 - Průzkumné, geodetické a projektové práce</t>
  </si>
  <si>
    <t xml:space="preserve">    VRN3 - Zařízení staveniště</t>
  </si>
  <si>
    <t xml:space="preserve">    VRN4 - Inženýrská činnost</t>
  </si>
  <si>
    <t>Vedlejší rozpočtové náklady</t>
  </si>
  <si>
    <t>VRN1</t>
  </si>
  <si>
    <t>Průzkumné, geodetické a projektové práce</t>
  </si>
  <si>
    <t>012002000</t>
  </si>
  <si>
    <t>Geodetické práce</t>
  </si>
  <si>
    <t>…</t>
  </si>
  <si>
    <t>1024</t>
  </si>
  <si>
    <t>-81758937</t>
  </si>
  <si>
    <t>https://podminky.urs.cz/item/CS_URS_2022_02/012002000</t>
  </si>
  <si>
    <t>013254000</t>
  </si>
  <si>
    <t>Dokumentace skutečného provedení stavby</t>
  </si>
  <si>
    <t>-756698809</t>
  </si>
  <si>
    <t>https://podminky.urs.cz/item/CS_URS_2022_02/013254000</t>
  </si>
  <si>
    <t>VRN3</t>
  </si>
  <si>
    <t>Zařízení staveniště</t>
  </si>
  <si>
    <t>030001000</t>
  </si>
  <si>
    <t>-1517465617</t>
  </si>
  <si>
    <t>https://podminky.urs.cz/item/CS_URS_2022_02/030001000</t>
  </si>
  <si>
    <t>033203000/R</t>
  </si>
  <si>
    <t>Náklady na energie (voda, elektro, apod....)</t>
  </si>
  <si>
    <t>1149816713</t>
  </si>
  <si>
    <t>034002000</t>
  </si>
  <si>
    <t>Zabezpečení staveniště</t>
  </si>
  <si>
    <t>1504155611</t>
  </si>
  <si>
    <t>https://podminky.urs.cz/item/CS_URS_2022_02/034002000</t>
  </si>
  <si>
    <t>VRN4</t>
  </si>
  <si>
    <t>Inženýrská činnost</t>
  </si>
  <si>
    <t>045303000</t>
  </si>
  <si>
    <t>Koordinační činnost</t>
  </si>
  <si>
    <t>-198340392</t>
  </si>
  <si>
    <t>https://podminky.urs.cz/item/CS_URS_2022_02/045303000</t>
  </si>
  <si>
    <t>Neuz2 - Stavební část</t>
  </si>
  <si>
    <t xml:space="preserve">    5 - Komunikace pozemní</t>
  </si>
  <si>
    <t xml:space="preserve">    773 - Podlahy z litého teraca</t>
  </si>
  <si>
    <t>113106171</t>
  </si>
  <si>
    <t>Rozebrání dlažeb vozovek a ploch s přemístěním hmot na skládku na vzdálenost do 3 m nebo s naložením na dopravní prostředek, s jakoukoliv výplní spár ručně ze zámkové dlažby s ložem z kameniva - PRO ZPĚTNÉ POUŽITÍ</t>
  </si>
  <si>
    <t>-1389546155</t>
  </si>
  <si>
    <t>https://podminky.urs.cz/item/CS_URS_2023_02/113106171</t>
  </si>
  <si>
    <t>V místě napojení nového chodníku na stávající</t>
  </si>
  <si>
    <t>113202111</t>
  </si>
  <si>
    <t>Vytrhání obrub s vybouráním lože, s přemístěním hmot na skládku na vzdálenost do 3 m nebo s naložením na dopravní prostředek z krajníků nebo obrubníků stojatých</t>
  </si>
  <si>
    <t>-261193942</t>
  </si>
  <si>
    <t>https://podminky.urs.cz/item/CS_URS_2023_02/113202111</t>
  </si>
  <si>
    <t>122211101</t>
  </si>
  <si>
    <t>Odkopávky a prokopávky ručně zapažené i nezapažené v hornině třídy těžitelnosti I skupiny 3</t>
  </si>
  <si>
    <t>1840435477</t>
  </si>
  <si>
    <t>https://podminky.urs.cz/item/CS_URS_2023_02/122211101</t>
  </si>
  <si>
    <t>Pod zámkovou dlažbu - štít</t>
  </si>
  <si>
    <t>(1,8*1,6)*0,32</t>
  </si>
  <si>
    <t>Pod okapový chodník - štít</t>
  </si>
  <si>
    <t>(4,4*0,6)*0,2</t>
  </si>
  <si>
    <t>(5*1,7)*0,2</t>
  </si>
  <si>
    <t>131251100</t>
  </si>
  <si>
    <t>Hloubení nezapažených jam a zářezů strojně s urovnáním dna do předepsaného profilu a spádu v hornině třídy těžitelnosti I skupiny 3 do 20 m3</t>
  </si>
  <si>
    <t>1773250281</t>
  </si>
  <si>
    <t>https://podminky.urs.cz/item/CS_URS_2023_02/131251100</t>
  </si>
  <si>
    <t>Montážní jáma pro odizolování stěny 1.PP - pravý štít</t>
  </si>
  <si>
    <t>4,2*2*1,6</t>
  </si>
  <si>
    <t>174151101</t>
  </si>
  <si>
    <t>Zásyp sypaninou z jakékoliv horniny strojně s uložením výkopku ve vrstvách se zhutněním jam, šachet, rýh nebo kolem objektů v těchto vykopávkách</t>
  </si>
  <si>
    <t>1708734125</t>
  </si>
  <si>
    <t>https://podminky.urs.cz/item/CS_URS_2023_02/174151101</t>
  </si>
  <si>
    <t>Po provedení hydroizolace na pravém štítě domu</t>
  </si>
  <si>
    <t>11,1*2*1,4</t>
  </si>
  <si>
    <t>10364100/R</t>
  </si>
  <si>
    <t>Nákup chybějícího hutnitelného materiálu</t>
  </si>
  <si>
    <t>8964447</t>
  </si>
  <si>
    <t>31,08-3,15-13,44</t>
  </si>
  <si>
    <t>14,49*2 'Přepočtené koeficientem množství</t>
  </si>
  <si>
    <t>181351003</t>
  </si>
  <si>
    <t>Rozprostření a urovnání ornice v rovině nebo ve svahu sklonu do 1:5 strojně při souvislé ploše do 100 m2, tl. vrstvy do 200 mm</t>
  </si>
  <si>
    <t>70896987</t>
  </si>
  <si>
    <t>https://podminky.urs.cz/item/CS_URS_2023_02/181351003</t>
  </si>
  <si>
    <t>Zatravnění po bývalém vstupu do 1.PP a kolem nového chodníku</t>
  </si>
  <si>
    <t>10364101</t>
  </si>
  <si>
    <t>zemina pro terénní úpravy - ornice</t>
  </si>
  <si>
    <t>-2102488854</t>
  </si>
  <si>
    <t>30*0,2</t>
  </si>
  <si>
    <t>6*1,6 'Přepočtené koeficientem množství</t>
  </si>
  <si>
    <t>181411131</t>
  </si>
  <si>
    <t>Založení trávníku na půdě předem připravené plochy do 1000 m2 výsevem včetně utažení parkového v rovině nebo na svahu do 1:5</t>
  </si>
  <si>
    <t>1621297130</t>
  </si>
  <si>
    <t>https://podminky.urs.cz/item/CS_URS_2023_02/181411131</t>
  </si>
  <si>
    <t>00572410</t>
  </si>
  <si>
    <t>osivo směs travní parková</t>
  </si>
  <si>
    <t>2014543964</t>
  </si>
  <si>
    <t>30*0,02 'Přepočtené koeficientem množství</t>
  </si>
  <si>
    <t>183403153</t>
  </si>
  <si>
    <t>Obdělání půdy hrabáním v rovině nebo na svahu do 1:5</t>
  </si>
  <si>
    <t>195663194</t>
  </si>
  <si>
    <t>https://podminky.urs.cz/item/CS_URS_2023_02/183403153</t>
  </si>
  <si>
    <t>310236241</t>
  </si>
  <si>
    <t>Zazdívka otvorů ve zdivu nadzákladovém cihlami pálenými plochy přes 0,0225 m2 do 0,09 m2, ve zdi tl. do 300 mm</t>
  </si>
  <si>
    <t>-1539722839</t>
  </si>
  <si>
    <t>https://podminky.urs.cz/item/CS_URS_2023_02/310236241</t>
  </si>
  <si>
    <t>1.PP - kapsy po nosníkách HEB</t>
  </si>
  <si>
    <t>1.NP - kapsy po nosníkách HEB</t>
  </si>
  <si>
    <t>2.NP - kapsy po nosníkách HEB</t>
  </si>
  <si>
    <t>310238211</t>
  </si>
  <si>
    <t>Zazdívka otvorů ve zdivu nadzákladovém cihlami pálenými plochy přes 0,25 m2 do 1 m2 na maltu vápenocementovou</t>
  </si>
  <si>
    <t>23251615</t>
  </si>
  <si>
    <t>https://podminky.urs.cz/item/CS_URS_2023_02/310238211</t>
  </si>
  <si>
    <t>Dveře 1.PP</t>
  </si>
  <si>
    <t>(1,3*2,475)*0,3</t>
  </si>
  <si>
    <t>-(1*2,35)*0,3</t>
  </si>
  <si>
    <t>Dozdívka 1.PP</t>
  </si>
  <si>
    <t>(0,44*2)*0,5</t>
  </si>
  <si>
    <t>-1284090729</t>
  </si>
  <si>
    <t>(1*1,5)*0,3</t>
  </si>
  <si>
    <t>(1,2*0,9)*0,3</t>
  </si>
  <si>
    <t>3.NP</t>
  </si>
  <si>
    <t>311235161</t>
  </si>
  <si>
    <t>Zdivo jednovrstvé z cihel děrovaných broušených na celoplošnou tenkovrstvou maltu, pevnost cihel přes P10 do P15, tl. zdiva 300 mm</t>
  </si>
  <si>
    <t>-1141846621</t>
  </si>
  <si>
    <t>https://podminky.urs.cz/item/CS_URS_2023_02/311235161</t>
  </si>
  <si>
    <t>Výtahová šachta</t>
  </si>
  <si>
    <t>(3,75+1,7+1,3-1,2)*2,1</t>
  </si>
  <si>
    <t>(1,8+0,3+1,95+1,7)*2,35</t>
  </si>
  <si>
    <t>(3,8+1,7)*2,35</t>
  </si>
  <si>
    <t>Půda</t>
  </si>
  <si>
    <t>(1,95+2)*0,48</t>
  </si>
  <si>
    <t>-1779564641</t>
  </si>
  <si>
    <t>2,45*2,55</t>
  </si>
  <si>
    <t>311273121</t>
  </si>
  <si>
    <t>Zdivo tepelněizolační z pórobetonových tvárnic na tenkovrstvou maltu, pevnost tvárnic do P2, objemová hmotnost do 400 kg/m3,součinitel prostupu tepla U přes 0,18 do 0,22, tl. zdiva 450 mm</t>
  </si>
  <si>
    <t>2036173959</t>
  </si>
  <si>
    <t>https://podminky.urs.cz/item/CS_URS_2023_02/311273121</t>
  </si>
  <si>
    <t>1,3*2,475</t>
  </si>
  <si>
    <t>1711284163</t>
  </si>
  <si>
    <t>(0,5+0,4)*2,475</t>
  </si>
  <si>
    <t>(0,5+0,6)*2,55</t>
  </si>
  <si>
    <t>0,75*2,55</t>
  </si>
  <si>
    <t>346272236</t>
  </si>
  <si>
    <t>Přizdívky z pórobetonových tvárnic objemová hmotnost do 500 kg/m3, na tenké maltové lože, tloušťka přizdívky 100 mm</t>
  </si>
  <si>
    <t>-714347542</t>
  </si>
  <si>
    <t>https://podminky.urs.cz/item/CS_URS_2023_02/346272236</t>
  </si>
  <si>
    <t>0,4*2,55</t>
  </si>
  <si>
    <t>1630786163</t>
  </si>
  <si>
    <t>2,1*3+2,475*5+1,5*2</t>
  </si>
  <si>
    <t>2,35*3</t>
  </si>
  <si>
    <t>2,55*2</t>
  </si>
  <si>
    <t>0,9+0,9+2,35*3+2,55*2</t>
  </si>
  <si>
    <t>0,9+0,9+2,35*3+2,55*6</t>
  </si>
  <si>
    <t>0,48*2</t>
  </si>
  <si>
    <t>317168053</t>
  </si>
  <si>
    <t>Překlady keramické vysoké osazené do maltového lože, šířky překladu 70 mm výšky 238 mm, délky 1500 mm</t>
  </si>
  <si>
    <t>-1618138535</t>
  </si>
  <si>
    <t>https://podminky.urs.cz/item/CS_URS_2023_02/317168053</t>
  </si>
  <si>
    <t>1366936130</t>
  </si>
  <si>
    <t>IPN 140</t>
  </si>
  <si>
    <t>((1,6*7)*14,4)/1000</t>
  </si>
  <si>
    <t>((1,4+1,4)*33,7)/1000</t>
  </si>
  <si>
    <t>((1,5+1,5)*33,7)/1000</t>
  </si>
  <si>
    <t>317234410</t>
  </si>
  <si>
    <t>Vyzdívka mezi nosníky cihlami pálenými na maltu cementovou</t>
  </si>
  <si>
    <t>-563037256</t>
  </si>
  <si>
    <t>https://podminky.urs.cz/item/CS_URS_2023_02/317234410</t>
  </si>
  <si>
    <t>(1,6*0,14)*0,584</t>
  </si>
  <si>
    <t>(1,6*0,14)*0,434</t>
  </si>
  <si>
    <t>1959865047</t>
  </si>
  <si>
    <t>(1,6*0,14)*4</t>
  </si>
  <si>
    <t>(1,4*0,14)*2</t>
  </si>
  <si>
    <t>(1,5*0,14)*2</t>
  </si>
  <si>
    <t>411354247/R</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</si>
  <si>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pozinkovaným, výšky vln 50 mm, tl. plechu 0,88 mm</t>
  </si>
  <si>
    <t>815780165</t>
  </si>
  <si>
    <t>mezi 1.PP a 1.NP</t>
  </si>
  <si>
    <t>2*2,3</t>
  </si>
  <si>
    <t>mezi 1.NP a 2.NP</t>
  </si>
  <si>
    <t>mezi 2.NP a 3.NP</t>
  </si>
  <si>
    <t>2*2,4</t>
  </si>
  <si>
    <t>mezi 3.NP a půdou</t>
  </si>
  <si>
    <t>2,15*2,4</t>
  </si>
  <si>
    <t>411354311</t>
  </si>
  <si>
    <t>Podpěrná konstrukce stropů - desek, kleneb a skořepin výška podepření do 4 m tloušťka stropu přes 5 do 15 cm zřízení</t>
  </si>
  <si>
    <t>-1372225748</t>
  </si>
  <si>
    <t>https://podminky.urs.cz/item/CS_URS_2023_02/411354311</t>
  </si>
  <si>
    <t>411354312</t>
  </si>
  <si>
    <t>Podpěrná konstrukce stropů - desek, kleneb a skořepin výška podepření do 4 m tloušťka stropu přes 5 do 15 cm odstranění</t>
  </si>
  <si>
    <t>884011901</t>
  </si>
  <si>
    <t>https://podminky.urs.cz/item/CS_URS_2023_02/411354312</t>
  </si>
  <si>
    <t>411362021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</si>
  <si>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</si>
  <si>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-179271122</t>
  </si>
  <si>
    <t>https://podminky.urs.cz/item/CS_URS_2023_02/411362021</t>
  </si>
  <si>
    <t>((((2*2,3)*7,9)*2)*1,3)/1000</t>
  </si>
  <si>
    <t>((((2*2,4)*7,9)*2)*1,3)/1000</t>
  </si>
  <si>
    <t>((((2,15*2,4)*7,9)*2)*1,3)/1000</t>
  </si>
  <si>
    <t>411322626</t>
  </si>
  <si>
    <t>Stropy z betonu železového (bez výztuže) trámových, žebrových, kazetových nebo vložkových z tvárnic nebo z hraněných či zaoblených vln zabudovaného plechového bednění tř. C 30/37</t>
  </si>
  <si>
    <t>45630082</t>
  </si>
  <si>
    <t>https://podminky.urs.cz/item/CS_URS_2023_02/411322626</t>
  </si>
  <si>
    <t>(2*2,3)*0,12</t>
  </si>
  <si>
    <t>(2*2,4)*0,12</t>
  </si>
  <si>
    <t>(2,15*2,4)*0,1</t>
  </si>
  <si>
    <t>417351115</t>
  </si>
  <si>
    <t>Bednění bočnic ztužujících pásů a věnců včetně vzpěr zřízení</t>
  </si>
  <si>
    <t>388474847</t>
  </si>
  <si>
    <t>https://podminky.urs.cz/item/CS_URS_2023_02/417351115</t>
  </si>
  <si>
    <t>(3,75+1,6+1,85+1,7+1,7)*0,375</t>
  </si>
  <si>
    <t>(4,05+1,8+1,95+1,7+1,7)*0,2</t>
  </si>
  <si>
    <t>(1,7+1,7+1,95+1,55+3,8)*0,2</t>
  </si>
  <si>
    <t>417351116</t>
  </si>
  <si>
    <t>Bednění bočnic ztužujících pásů a věnců včetně vzpěr odstranění</t>
  </si>
  <si>
    <t>-1180785882</t>
  </si>
  <si>
    <t>https://podminky.urs.cz/item/CS_URS_2023_02/417351116</t>
  </si>
  <si>
    <t>417361821</t>
  </si>
  <si>
    <t>Výztuž ztužujících pásů a věnců z betonářské oceli 10 505 (R) nebo BSt 500</t>
  </si>
  <si>
    <t>828034784</t>
  </si>
  <si>
    <t>https://podminky.urs.cz/item/CS_URS_2023_02/417361821</t>
  </si>
  <si>
    <t>((((3,75+1,7)*4)*0,89)*1,2)/1000</t>
  </si>
  <si>
    <t>(((((3,75+1,7)*1,35)*6,67)*0,22)*1,2)/1000</t>
  </si>
  <si>
    <t>((((4,05+1,7)*4)*0,89)*1,2)/1000</t>
  </si>
  <si>
    <t>(((((4,05+1,7)*1)*6,67)*0,22)*1,2)/1000</t>
  </si>
  <si>
    <t>((((3,8+1,7)*4)*0,89)*1,2)/1000</t>
  </si>
  <si>
    <t>(((((3,8+1,7)*1)*6,67)*0,22)*1,2)/1000</t>
  </si>
  <si>
    <t>417321414</t>
  </si>
  <si>
    <t>Ztužující pásy a věnce z betonu železového (bez výztuže) tř. C 20/25</t>
  </si>
  <si>
    <t>1698673850</t>
  </si>
  <si>
    <t>https://podminky.urs.cz/item/CS_URS_2023_02/417321414</t>
  </si>
  <si>
    <t>(3,75+1,7)*(0,3*0,375)</t>
  </si>
  <si>
    <t>(4,05+1,7)*(0,3*0,2)</t>
  </si>
  <si>
    <t>(3,8+1,7)*(0,3*0,2)</t>
  </si>
  <si>
    <t>Komunikace pozemní</t>
  </si>
  <si>
    <t>564831011</t>
  </si>
  <si>
    <t>Podklad ze štěrkodrti ŠD s rozprostřením a zhutněním plochy jednotlivě do 100 m2, po zhutnění tl. 100 mm</t>
  </si>
  <si>
    <t>1695603986</t>
  </si>
  <si>
    <t>https://podminky.urs.cz/item/CS_URS_2023_02/564831011</t>
  </si>
  <si>
    <t>Pod zámkovou dlažbu</t>
  </si>
  <si>
    <t>1,8*1,6</t>
  </si>
  <si>
    <t>596212210</t>
  </si>
  <si>
    <t>Kladení dlažby z betonových zámkových dlaždic pozemních komunikací ručně s ložem z kameniva těženého nebo drceného tl. do 50 mm, s vyplněním spár, s dvojitým hutněním vibrováním a se smetením přebytečného materiálu na krajnici tl. 80 mm skupiny A, pro plochy do 50 m2</t>
  </si>
  <si>
    <t>451424709</t>
  </si>
  <si>
    <t>https://podminky.urs.cz/item/CS_URS_2023_02/596212210</t>
  </si>
  <si>
    <t>Nový chodník u rampy</t>
  </si>
  <si>
    <t>2,88</t>
  </si>
  <si>
    <t>V místě napojení nového chodníku na stávající - použití stávající dlažby</t>
  </si>
  <si>
    <t>59245020</t>
  </si>
  <si>
    <t>dlažba tvar obdélník betonová 200x100x80mm přírodní</t>
  </si>
  <si>
    <t>189554546</t>
  </si>
  <si>
    <t>2,88*1,03 'Přepočtené koeficientem množství</t>
  </si>
  <si>
    <t>-380315422</t>
  </si>
  <si>
    <t>(3,75+4,3+2)*0,1</t>
  </si>
  <si>
    <t>4,05*0,1</t>
  </si>
  <si>
    <t>3,8*0,1</t>
  </si>
  <si>
    <t>611325123</t>
  </si>
  <si>
    <t>Vápenocementová omítka rýh štuková ve stropech, šířky rýhy přes 300 mm</t>
  </si>
  <si>
    <t>-2050886827</t>
  </si>
  <si>
    <t>https://podminky.urs.cz/item/CS_URS_2023_02/611325123</t>
  </si>
  <si>
    <t>0,6*0,1</t>
  </si>
  <si>
    <t>2,45*0,24</t>
  </si>
  <si>
    <t>-1134410071</t>
  </si>
  <si>
    <t>1.PP - zdivo z keramických tvárnic</t>
  </si>
  <si>
    <t>(1,7+1,85+3,75)*2,475</t>
  </si>
  <si>
    <t>1.NP - zdivo z keramických tvárnic</t>
  </si>
  <si>
    <t>(1,8+1,95+0,3+1,95+1,7)*2,55</t>
  </si>
  <si>
    <t>2.NP - zdivo z keramických tvárnic</t>
  </si>
  <si>
    <t>(3,8+1,95+1,7)*2,55</t>
  </si>
  <si>
    <t>3.NP - zdivo z keramických tvárnic</t>
  </si>
  <si>
    <t>(1,7+1,7+1,95+1,95)*12,08</t>
  </si>
  <si>
    <t>-(1,2*2,1)*4</t>
  </si>
  <si>
    <t>228884139</t>
  </si>
  <si>
    <t>857513736</t>
  </si>
  <si>
    <t>1246837563</t>
  </si>
  <si>
    <t>(2,55*2)*0,1</t>
  </si>
  <si>
    <t>612325121</t>
  </si>
  <si>
    <t>Vápenocementová omítka rýh štuková ve stěnách, šířky rýhy do 150 mm</t>
  </si>
  <si>
    <t>-895889003</t>
  </si>
  <si>
    <t>https://podminky.urs.cz/item/CS_URS_2023_02/612325121</t>
  </si>
  <si>
    <t>(2,475*0,1)*3</t>
  </si>
  <si>
    <t>2,55*0,1</t>
  </si>
  <si>
    <t>612325123</t>
  </si>
  <si>
    <t>Vápenocementová omítka rýh štuková ve stěnách, šířky rýhy přes 300 mm</t>
  </si>
  <si>
    <t>374179985</t>
  </si>
  <si>
    <t>https://podminky.urs.cz/item/CS_URS_2023_02/612325123</t>
  </si>
  <si>
    <t>(0,9+2,1+2,1)*0,25</t>
  </si>
  <si>
    <t>(2,55*0,24)*2</t>
  </si>
  <si>
    <t>1307996731</t>
  </si>
  <si>
    <t>půda</t>
  </si>
  <si>
    <t>612325225</t>
  </si>
  <si>
    <t>Vápenocementová omítka jednotlivých malých ploch štuková na stěnách, plochy jednotlivě přes 1,0 do 4 m2</t>
  </si>
  <si>
    <t>-319448338</t>
  </si>
  <si>
    <t>https://podminky.urs.cz/item/CS_URS_2023_02/612325225</t>
  </si>
  <si>
    <t>-598042637</t>
  </si>
  <si>
    <t>(1+2,1+2,1)*0,25</t>
  </si>
  <si>
    <t>(1,1+2,1+2,1)*0,3</t>
  </si>
  <si>
    <t>-1549760647</t>
  </si>
  <si>
    <t>-387781403</t>
  </si>
  <si>
    <t>1.PP - pouze nové zdivo</t>
  </si>
  <si>
    <t>(3,75+1,7+1,85+1,3+0,5+0,5)*2,475</t>
  </si>
  <si>
    <t>-((0,9*2,1))*3</t>
  </si>
  <si>
    <t>((0,9+2,1+2,1)*0,25)*2</t>
  </si>
  <si>
    <t>(4,05+1,7+1,95+1,95+1,7+0,5+0,7)*2,55</t>
  </si>
  <si>
    <t>(3,8+1,95+1,95+1,7+1,7+0,5+0,7)*2,55</t>
  </si>
  <si>
    <t>-1,1*2,1</t>
  </si>
  <si>
    <t>3.NP - pouze nové zdivo</t>
  </si>
  <si>
    <t>(2,05+1,65+0,75+0,75+1,95+1,7+2,45+2,45+0,5+0,7)*2,55</t>
  </si>
  <si>
    <t>116,821</t>
  </si>
  <si>
    <t>-1870012982</t>
  </si>
  <si>
    <t>1801546741</t>
  </si>
  <si>
    <t>1,2+2,1+2,1+2,475</t>
  </si>
  <si>
    <t>1,2+2,1+2,1+1,1+1,1+2,1+2,1</t>
  </si>
  <si>
    <t>1,2+2,1+2,1</t>
  </si>
  <si>
    <t>-1470477477</t>
  </si>
  <si>
    <t>25,075*1,15 'Přepočtené koeficientem množství</t>
  </si>
  <si>
    <t>-1227782901</t>
  </si>
  <si>
    <t>629995101</t>
  </si>
  <si>
    <t>Očištění vnějších ploch tlakovou vodou omytím</t>
  </si>
  <si>
    <t>1297041935</t>
  </si>
  <si>
    <t>https://podminky.urs.cz/item/CS_URS_2023_02/629995101</t>
  </si>
  <si>
    <t>Izolace zdiva pravého štítu domu</t>
  </si>
  <si>
    <t>11,1*2</t>
  </si>
  <si>
    <t>622131101</t>
  </si>
  <si>
    <t>Podkladní a spojovací vrstva vnějších omítaných ploch cementový postřik nanášený ručně celoplošně stěn</t>
  </si>
  <si>
    <t>-315763231</t>
  </si>
  <si>
    <t>https://podminky.urs.cz/item/CS_URS_2023_02/622131101</t>
  </si>
  <si>
    <t>622331111</t>
  </si>
  <si>
    <t>Omítka cementová vnějších ploch nanášená ručně jednovrstvá, tloušťky do 15 mm hrubá zatřená stěn</t>
  </si>
  <si>
    <t>-866226912</t>
  </si>
  <si>
    <t>https://podminky.urs.cz/item/CS_URS_2023_02/622331111</t>
  </si>
  <si>
    <t>622331191</t>
  </si>
  <si>
    <t>Omítka cementová vnějších ploch nanášená ručně Příplatek k cenám za každých dalších i započatých 5 mm tloušťky omítky přes 15 mm stěn</t>
  </si>
  <si>
    <t>1191551531</t>
  </si>
  <si>
    <t>https://podminky.urs.cz/item/CS_URS_2023_02/622331191</t>
  </si>
  <si>
    <t>-218651443</t>
  </si>
  <si>
    <t>Oprava podlah v 1.PP po vybouraném zdivu a zárubních</t>
  </si>
  <si>
    <t>8,6*0,1</t>
  </si>
  <si>
    <t>631341124</t>
  </si>
  <si>
    <t>Mazanina z lehkého keramického betonu tl. přes 80 do 120 mm tř. LC 20/22</t>
  </si>
  <si>
    <t>303435512</t>
  </si>
  <si>
    <t>https://podminky.urs.cz/item/CS_URS_2023_02/631341124</t>
  </si>
  <si>
    <t>skladba E</t>
  </si>
  <si>
    <t>m.č. 114</t>
  </si>
  <si>
    <t>(1,95*1,7)*0,1</t>
  </si>
  <si>
    <t>(-0,6*0,6)*0,1</t>
  </si>
  <si>
    <t>(1,2*0,3)*0,1</t>
  </si>
  <si>
    <t>m.č. 220</t>
  </si>
  <si>
    <t>(1,35*1,7)*0,1</t>
  </si>
  <si>
    <t>(1,1*0,9)*0,1</t>
  </si>
  <si>
    <t>m.č. 339</t>
  </si>
  <si>
    <t>(1,1*0,3)*0,1</t>
  </si>
  <si>
    <t>-2113001740</t>
  </si>
  <si>
    <t>1.PP - m.č. 105</t>
  </si>
  <si>
    <t>1,7*1,85</t>
  </si>
  <si>
    <t>1,2*0,3</t>
  </si>
  <si>
    <t>1,95*1,7</t>
  </si>
  <si>
    <t>1,1*0,3</t>
  </si>
  <si>
    <t>632481213</t>
  </si>
  <si>
    <t>Separační vrstva k oddělení podlahových vrstev z polyetylénové fólie</t>
  </si>
  <si>
    <t>-119599920</t>
  </si>
  <si>
    <t>https://podminky.urs.cz/item/CS_URS_2023_02/632481213</t>
  </si>
  <si>
    <t>1,1*0,9</t>
  </si>
  <si>
    <t>-1903429185</t>
  </si>
  <si>
    <t>2,25+2,25+1,7+1,7-0,9+0,3+0,3</t>
  </si>
  <si>
    <t>006-x4</t>
  </si>
  <si>
    <t>Výměna podlahových krytin v m.č. 325, 327 a 329 vč. soklů, vyrovnání podkladu, likvidace odpadu, apod...</t>
  </si>
  <si>
    <t>-947882020</t>
  </si>
  <si>
    <t>2,25*1,65</t>
  </si>
  <si>
    <t>6,57*2,45</t>
  </si>
  <si>
    <t>-0,2*0,4</t>
  </si>
  <si>
    <t>4,77*2,45</t>
  </si>
  <si>
    <t>1,75*2,89</t>
  </si>
  <si>
    <t>637121111</t>
  </si>
  <si>
    <t>Okapový chodník z kameniva s udusáním a urovnáním povrchu z kačírku tl. 100 mm</t>
  </si>
  <si>
    <t>1850038019</t>
  </si>
  <si>
    <t>https://podminky.urs.cz/item/CS_URS_2023_02/637121111</t>
  </si>
  <si>
    <t>Štítová stěna</t>
  </si>
  <si>
    <t>4,31*0,46</t>
  </si>
  <si>
    <t>5*1,55</t>
  </si>
  <si>
    <t>1837559021</t>
  </si>
  <si>
    <t>https://podminky.urs.cz/item/CS_URS_2023_02/642945111</t>
  </si>
  <si>
    <t>-222949608</t>
  </si>
  <si>
    <t>-379040043</t>
  </si>
  <si>
    <t>(1,9+4,4+3,75)*2,475</t>
  </si>
  <si>
    <t>4,05*2,55</t>
  </si>
  <si>
    <t>3,8*2,55</t>
  </si>
  <si>
    <t>Cihelná přizdívka izolace proti vodě na pravém štítu</t>
  </si>
  <si>
    <t>4,4*2</t>
  </si>
  <si>
    <t>962032230</t>
  </si>
  <si>
    <t>Bourání zdiva nadzákladového z cihel nebo tvárnic z cihel pálených nebo vápenopískových, na maltu vápennou nebo vápenocementovou, objemu do 1 m3</t>
  </si>
  <si>
    <t>-56493191</t>
  </si>
  <si>
    <t>https://podminky.urs.cz/item/CS_URS_2023_02/962032230</t>
  </si>
  <si>
    <t>(0,6+0,3)*(2,475*0,3)</t>
  </si>
  <si>
    <t>(1,3*0,3)*2,475</t>
  </si>
  <si>
    <t>(0,6+0,3)*(2,65*0,3)</t>
  </si>
  <si>
    <t>(0,15*0,3)*2,1</t>
  </si>
  <si>
    <t>868688254</t>
  </si>
  <si>
    <t>(2,45*2,55)*0,24</t>
  </si>
  <si>
    <t>963011512/R</t>
  </si>
  <si>
    <t>Bourání stropů z tvárnic škvárobetonových do nosníků železobetonových tl. 250mm</t>
  </si>
  <si>
    <t>-1318688143</t>
  </si>
  <si>
    <t>Strop mezi 1.NP a 2.NP</t>
  </si>
  <si>
    <t>2*4,2</t>
  </si>
  <si>
    <t>Strop mezi 2.NP a 3.NP</t>
  </si>
  <si>
    <t>Strop mezi 3.NP a půdou</t>
  </si>
  <si>
    <t>963051110</t>
  </si>
  <si>
    <t>Bourání železobetonových stropů deskových, tl. do 80 mm</t>
  </si>
  <si>
    <t>-1302327318</t>
  </si>
  <si>
    <t>https://podminky.urs.cz/item/CS_URS_2023_02/963051110</t>
  </si>
  <si>
    <t>Strop mezi 1.PP a 1.NP</t>
  </si>
  <si>
    <t>(4,05*2)*0,075</t>
  </si>
  <si>
    <t>-(0,6*0,6)*0,075</t>
  </si>
  <si>
    <t>-36583320</t>
  </si>
  <si>
    <t>(4,05*2)*0,1</t>
  </si>
  <si>
    <t>-(0,6*0,6)*0,1</t>
  </si>
  <si>
    <t>(1,8*4,2)*0,1</t>
  </si>
  <si>
    <t>(2*4,2)*0,1</t>
  </si>
  <si>
    <t>-694148402</t>
  </si>
  <si>
    <t>-816740769</t>
  </si>
  <si>
    <t>1,2*0,9</t>
  </si>
  <si>
    <t>1553453107</t>
  </si>
  <si>
    <t>(0,8*2)*2</t>
  </si>
  <si>
    <t>0,8*2</t>
  </si>
  <si>
    <t>968082016</t>
  </si>
  <si>
    <t>Vybourání plastových rámů oken s křídly, dveřních zárubní, vrat rámu oken s křídly, plochy přes 1 do 2 m2</t>
  </si>
  <si>
    <t>-1422804868</t>
  </si>
  <si>
    <t>https://podminky.urs.cz/item/CS_URS_2023_02/968082016</t>
  </si>
  <si>
    <t>1,2*1,4</t>
  </si>
  <si>
    <t>-809167729</t>
  </si>
  <si>
    <t>-1100836951</t>
  </si>
  <si>
    <t>(1,1*2,2)*0,3</t>
  </si>
  <si>
    <t>971033651</t>
  </si>
  <si>
    <t>Vybourání otvorů ve zdivu základovém nebo nadzákladovém z cihel, tvárnic, příčkovek z cihel pálených na maltu vápennou nebo vápenocementovou plochy do 4 m2, tl. do 600 mm</t>
  </si>
  <si>
    <t>-910236058</t>
  </si>
  <si>
    <t>https://podminky.urs.cz/item/CS_URS_2023_02/971033651</t>
  </si>
  <si>
    <t>(0,75*2)*0,5</t>
  </si>
  <si>
    <t>971033681</t>
  </si>
  <si>
    <t>Vybourání otvorů ve zdivu základovém nebo nadzákladovém z cihel, tvárnic, příčkovek z cihel pálených na maltu vápennou nebo vápenocementovou plochy do 4 m2, tl. do 900 mm</t>
  </si>
  <si>
    <t>1180296301</t>
  </si>
  <si>
    <t>https://podminky.urs.cz/item/CS_URS_2023_02/971033681</t>
  </si>
  <si>
    <t>(1,2*2,1)*0,45</t>
  </si>
  <si>
    <t>(1,6*2,1)*0,2</t>
  </si>
  <si>
    <t>973031325</t>
  </si>
  <si>
    <t>Vysekání výklenků nebo kapes ve zdivu z cihel na maltu vápennou nebo vápenocementovou kapes, plochy do 0,10 m2, hl. do 300 mm</t>
  </si>
  <si>
    <t>2087574665</t>
  </si>
  <si>
    <t>https://podminky.urs.cz/item/CS_URS_2023_02/973031325</t>
  </si>
  <si>
    <t>Pro nosníky HEB</t>
  </si>
  <si>
    <t>974031164</t>
  </si>
  <si>
    <t>Vysekání rýh ve zdivu cihelném na maltu vápennou nebo vápenocementovou do hl. 150 mm a šířky do 150 mm</t>
  </si>
  <si>
    <t>-931246083</t>
  </si>
  <si>
    <t>https://podminky.urs.cz/item/CS_URS_2023_02/974031164</t>
  </si>
  <si>
    <t>Zasekání nových stropů do zdiva</t>
  </si>
  <si>
    <t>2,3+2</t>
  </si>
  <si>
    <t>2,4+2</t>
  </si>
  <si>
    <t>-1367171510</t>
  </si>
  <si>
    <t>1,7*9</t>
  </si>
  <si>
    <t>1,5+1,5</t>
  </si>
  <si>
    <t>977211111/R</t>
  </si>
  <si>
    <t>Řezání konstrukcí stěnovou pilou betonových nebo železobetonových hloubka řezu do 200 mm</t>
  </si>
  <si>
    <t>-195512205</t>
  </si>
  <si>
    <t>4,05+4,05+2+2</t>
  </si>
  <si>
    <t>4,2+4,2+2+2</t>
  </si>
  <si>
    <t>-57189129</t>
  </si>
  <si>
    <t>(1,95+0,6)*2,55</t>
  </si>
  <si>
    <t>978013191</t>
  </si>
  <si>
    <t>Otlučení vápenných nebo vápenocementových omítek vnitřních ploch stěn s vyškrabáním spar, s očištěním zdiva, v rozsahu přes 50 do 100 %</t>
  </si>
  <si>
    <t>-2054896178</t>
  </si>
  <si>
    <t>https://podminky.urs.cz/item/CS_URS_2023_02/978013191</t>
  </si>
  <si>
    <t>(1,7+1,95)*11,6</t>
  </si>
  <si>
    <t>978015391</t>
  </si>
  <si>
    <t>Otlučení vápenných nebo vápenocementových omítek vnějších ploch s vyškrabáním spar a s očištěním zdiva stupně členitosti 1 a 2, v rozsahu přes 80 do 100 %</t>
  </si>
  <si>
    <t>-1719547034</t>
  </si>
  <si>
    <t>https://podminky.urs.cz/item/CS_URS_2023_02/978015391</t>
  </si>
  <si>
    <t>-893390863</t>
  </si>
  <si>
    <t>3,8*1,8</t>
  </si>
  <si>
    <t>009-x12</t>
  </si>
  <si>
    <t>Odstranění podlahy z gumových pásů vč. likvidace</t>
  </si>
  <si>
    <t>-93730175</t>
  </si>
  <si>
    <t>7,7*3,75</t>
  </si>
  <si>
    <t>7,65*3,75</t>
  </si>
  <si>
    <t>1*0,5</t>
  </si>
  <si>
    <t>16,83*1,3</t>
  </si>
  <si>
    <t>0,9*0,5</t>
  </si>
  <si>
    <t>0,95*0,5</t>
  </si>
  <si>
    <t>979054451</t>
  </si>
  <si>
    <t>Očištění vybouraných prvků komunikací od spojovacího materiálu s odklizením a uložením očištěných hmot a spojovacího materiálu na skládku na vzdálenost do 10 m zámkových dlaždic s vyplněním spár kamenivem</t>
  </si>
  <si>
    <t>1119647002</t>
  </si>
  <si>
    <t>https://podminky.urs.cz/item/CS_URS_2023_02/979054451</t>
  </si>
  <si>
    <t>009-x5</t>
  </si>
  <si>
    <t>Odstranění nášlapné vrstvy podlahy a soklů v místě výtahové šachty 1.NP vč. likvidace odpadu</t>
  </si>
  <si>
    <t>-299685002</t>
  </si>
  <si>
    <t>009-x6</t>
  </si>
  <si>
    <t>Výměna části podlahové krytiny v nové m.č. 327 - cena vč. likvidace odpadu, soklů, apod...</t>
  </si>
  <si>
    <t>875401502</t>
  </si>
  <si>
    <t>009-x7</t>
  </si>
  <si>
    <t>Odstranění nášlapné vrstvy podlahy a soklů v místě výtahové šachty 3.NP vč. likvidace odpadu</t>
  </si>
  <si>
    <t>-2068978540</t>
  </si>
  <si>
    <t>919726122</t>
  </si>
  <si>
    <t>Geotextilie netkaná pro ochranu, separaci nebo filtraci měrná hmotnost přes 200 do 300 g/m2</t>
  </si>
  <si>
    <t>538489795</t>
  </si>
  <si>
    <t>https://podminky.urs.cz/item/CS_URS_2023_02/919726122</t>
  </si>
  <si>
    <t>Okapový chodník</t>
  </si>
  <si>
    <t>916331112</t>
  </si>
  <si>
    <t>Osazení zahradního obrubníku betonového s ložem tl. od 50 do 100 mm z betonu prostého tř. C 12/15 s boční opěrou z betonu prostého tř. C 12/15</t>
  </si>
  <si>
    <t>1894284608</t>
  </si>
  <si>
    <t>https://podminky.urs.cz/item/CS_URS_2023_02/916331112</t>
  </si>
  <si>
    <t>Štít</t>
  </si>
  <si>
    <t>6,3+4,8+0,5+1,15+1,6</t>
  </si>
  <si>
    <t>59217001</t>
  </si>
  <si>
    <t>obrubník betonový zahradní 1000x50x250mm</t>
  </si>
  <si>
    <t>-170764329</t>
  </si>
  <si>
    <t>14,35*1,1 'Přepočtené koeficientem množství</t>
  </si>
  <si>
    <t>282933643</t>
  </si>
  <si>
    <t>336858142</t>
  </si>
  <si>
    <t>-1688225937</t>
  </si>
  <si>
    <t>-1769772131</t>
  </si>
  <si>
    <t>-1997880393</t>
  </si>
  <si>
    <t>-651370349</t>
  </si>
  <si>
    <t>49,593*25</t>
  </si>
  <si>
    <t>1832058839</t>
  </si>
  <si>
    <t>1685009024</t>
  </si>
  <si>
    <t>1621421821</t>
  </si>
  <si>
    <t>-889479509</t>
  </si>
  <si>
    <t>-1936731293</t>
  </si>
  <si>
    <t>1236463974</t>
  </si>
  <si>
    <t>711131821</t>
  </si>
  <si>
    <t>Odstranění izolace proti zemní vlhkosti na ploše svislé S</t>
  </si>
  <si>
    <t>821677407</t>
  </si>
  <si>
    <t>https://podminky.urs.cz/item/CS_URS_2023_02/711131821</t>
  </si>
  <si>
    <t>Izolace stěny pravého štítu domu a vstupu do 1.PP</t>
  </si>
  <si>
    <t>(11,1+2)*2</t>
  </si>
  <si>
    <t>711112001</t>
  </si>
  <si>
    <t>Provedení izolace proti zemní vlhkosti natěradly a tmely za studena na ploše svislé S nátěrem penetračním</t>
  </si>
  <si>
    <t>1379907401</t>
  </si>
  <si>
    <t>https://podminky.urs.cz/item/CS_URS_2023_02/711112001</t>
  </si>
  <si>
    <t>-1345384036</t>
  </si>
  <si>
    <t>22,2*0,00034 'Přepočtené koeficientem množství</t>
  </si>
  <si>
    <t>711142559</t>
  </si>
  <si>
    <t>Provedení izolace proti zemní vlhkosti pásy přitavením NAIP na ploše svislé S</t>
  </si>
  <si>
    <t>143154091</t>
  </si>
  <si>
    <t>https://podminky.urs.cz/item/CS_URS_2023_02/711142559</t>
  </si>
  <si>
    <t>62855001</t>
  </si>
  <si>
    <t>pás asfaltový natavitelný modifikovaný SBS s vložkou z polyesterové rohože a spalitelnou PE fólií nebo jemnozrnným minerálním posypem na horním povrchu tl 4,0mm</t>
  </si>
  <si>
    <t>-1249881092</t>
  </si>
  <si>
    <t>22,2*1,2 'Přepočtené koeficientem množství</t>
  </si>
  <si>
    <t>-111453520</t>
  </si>
  <si>
    <t>713121121</t>
  </si>
  <si>
    <t>Montáž tepelné izolace podlah rohožemi, pásy, deskami, dílci, bloky (izolační materiál ve specifikaci) kladenými volně dvouvrstvá</t>
  </si>
  <si>
    <t>-812279139</t>
  </si>
  <si>
    <t>https://podminky.urs.cz/item/CS_URS_2023_02/713121121</t>
  </si>
  <si>
    <t>Kročejová izolace - skladba E</t>
  </si>
  <si>
    <t>28376639</t>
  </si>
  <si>
    <t>deska polystyrénová pro snížení kročejového hluku (max. zatížení 3,5 kN/m2)</t>
  </si>
  <si>
    <t>-1438204098</t>
  </si>
  <si>
    <t>9,885*0,12</t>
  </si>
  <si>
    <t>1,186*1,05 'Přepočtené koeficientem množství</t>
  </si>
  <si>
    <t>724215968</t>
  </si>
  <si>
    <t>1927988921</t>
  </si>
  <si>
    <t>763131411</t>
  </si>
  <si>
    <t>Podhled ze sádrokartonových desek dvouvrstvá zavěšená spodní konstrukce z ocelových profilů CD, UD jednoduše opláštěná deskou standardní A, tl. 12,5 mm, bez izolace</t>
  </si>
  <si>
    <t>-587943383</t>
  </si>
  <si>
    <t>https://podminky.urs.cz/item/CS_URS_2023_02/763131411</t>
  </si>
  <si>
    <t>m.č. 105, 114, 203, 339</t>
  </si>
  <si>
    <t>1,7*1,35</t>
  </si>
  <si>
    <t>0,6*1,1</t>
  </si>
  <si>
    <t>-193697603</t>
  </si>
  <si>
    <t>-707990895</t>
  </si>
  <si>
    <t>-1382235831</t>
  </si>
  <si>
    <t>-704302549</t>
  </si>
  <si>
    <t>766812820</t>
  </si>
  <si>
    <t>Demontáž kuchyňských linek dřevěných nebo kovových včetně skříněk uchycených na stěně, délky do 1500 mm</t>
  </si>
  <si>
    <t>815894878</t>
  </si>
  <si>
    <t>https://podminky.urs.cz/item/CS_URS_2023_02/766812820</t>
  </si>
  <si>
    <t>1567745016</t>
  </si>
  <si>
    <t>-1596152480</t>
  </si>
  <si>
    <t>766682111</t>
  </si>
  <si>
    <t>Montáž zárubní dřevěných, plastových nebo z lamina obložkových, pro dveře jednokřídlové, tloušťky stěny do 170 mm</t>
  </si>
  <si>
    <t>-1120428278</t>
  </si>
  <si>
    <t>https://podminky.urs.cz/item/CS_URS_2023_02/766682111</t>
  </si>
  <si>
    <t>61182307</t>
  </si>
  <si>
    <t>zárubeň jednokřídlá obložková s laminátovým povrchem tl stěny 60-150mm rozměru 600-1100/1970, 2100mm - výběr dle investora</t>
  </si>
  <si>
    <t>-1796535528</t>
  </si>
  <si>
    <t xml:space="preserve">Poznámka k položce:_x000D_
-zárubeň CPL klasická - materiál MDF_x000D_
-dekor zárubní - dub ROYAL_x000D_
- povrch zárubní s 3D strukturou a zvýšenou odolností proti otěru  </t>
  </si>
  <si>
    <t>766682112</t>
  </si>
  <si>
    <t>Montáž zárubní dřevěných, plastových nebo z lamina obložkových, pro dveře jednokřídlové, tloušťky stěny přes 170 do 350 mm</t>
  </si>
  <si>
    <t>681284303</t>
  </si>
  <si>
    <t>https://podminky.urs.cz/item/CS_URS_2023_02/766682112</t>
  </si>
  <si>
    <t>61182309</t>
  </si>
  <si>
    <t>zárubeň jednokřídlá obložková s laminátovým povrchem tl stěny 260-350mm rozměru 600-1100/1970, 2100mm - výběr dle investora</t>
  </si>
  <si>
    <t>-130956871</t>
  </si>
  <si>
    <t>766682212</t>
  </si>
  <si>
    <t>Montáž zárubní dřevěných, plastových nebo z lamina obložkových protipožárních, pro dveře jednokřídlové, tloušťky stěny přes 170 do 350 mm</t>
  </si>
  <si>
    <t>986538008</t>
  </si>
  <si>
    <t>https://podminky.urs.cz/item/CS_URS_2023_02/766682212</t>
  </si>
  <si>
    <t>61182318</t>
  </si>
  <si>
    <t>zárubeň jednokřídlá obložková s laminátovým povrchem a protipožární úpravou tl stěny 60-150mm rozměru 600-1100/1970, 2100mm - výběr dle investora</t>
  </si>
  <si>
    <t>-1698056602</t>
  </si>
  <si>
    <t xml:space="preserve">Poznámka k položce:_x000D_
-zárubeň CPL protipožární - materiál MDF_x000D_
-dekor zárubní - dub ROYAL_x000D_
- povrch zárubní s 3D strukturou a zvýšenou odolností proti otěru  </t>
  </si>
  <si>
    <t>61182320</t>
  </si>
  <si>
    <t>zárubeň jednokřídlá obložková s laminátovým povrchem a protipožární úpravou tl stěny 260-350mm rozměru 600-1100/1970, 2100mm - výběr dle investora</t>
  </si>
  <si>
    <t>907413758</t>
  </si>
  <si>
    <t>766682221</t>
  </si>
  <si>
    <t>Montáž zárubní dřevěných, plastových nebo z lamina obložkových protipožárních, pro dveře dvoukřídlové, tloušťky stěny do 170 mm</t>
  </si>
  <si>
    <t>1083203756</t>
  </si>
  <si>
    <t>https://podminky.urs.cz/item/CS_URS_2023_02/766682221</t>
  </si>
  <si>
    <t>61182341</t>
  </si>
  <si>
    <t>zárubeň dvoukřídlá obložková s laminátovým povrchem a protipožární úpravou tl stěny 160-250mm rozměru 1250-1850/1970, 2100mm - výběr dle investora</t>
  </si>
  <si>
    <t>1710099366</t>
  </si>
  <si>
    <t>822846000</t>
  </si>
  <si>
    <t>https://podminky.urs.cz/item/CS_URS_2023_02/766660021</t>
  </si>
  <si>
    <t>61162098/R</t>
  </si>
  <si>
    <t>-1844321348</t>
  </si>
  <si>
    <t>1544618684</t>
  </si>
  <si>
    <t>-1936492198</t>
  </si>
  <si>
    <t>766660181</t>
  </si>
  <si>
    <t>Montáž dveřních křídel dřevěných nebo plastových otevíravých do obložkové zárubně protipožárních jednokřídlových, šířky do 800 mm</t>
  </si>
  <si>
    <t>-139054870</t>
  </si>
  <si>
    <t>https://podminky.urs.cz/item/CS_URS_2023_02/766660181</t>
  </si>
  <si>
    <t>dveře jednokřídlé dřevotřískové protipožární EW30DP3 povrch laminátový plné 800x1970-2100mm - výběr dle investora</t>
  </si>
  <si>
    <t>2070490287</t>
  </si>
  <si>
    <t>766660183</t>
  </si>
  <si>
    <t>Montáž dveřních křídel dřevěných nebo plastových otevíravých do obložkové zárubně protipožárních dvoukřídlových jakékoliv šířky</t>
  </si>
  <si>
    <t>2033065918</t>
  </si>
  <si>
    <t>https://podminky.urs.cz/item/CS_URS_2023_02/766660183</t>
  </si>
  <si>
    <t>61162126/R</t>
  </si>
  <si>
    <t>dveře dvoukřídlé dřevotřískové protipožární EWC2 30DP3 povrch laminátový plné 1600x1970-2100mm - výběr dle investora</t>
  </si>
  <si>
    <t>-1364562780</t>
  </si>
  <si>
    <t>1574176625</t>
  </si>
  <si>
    <t>1697361459</t>
  </si>
  <si>
    <t>766660717</t>
  </si>
  <si>
    <t>Montáž dveřních doplňků samozavírače na zárubeň ocelovou</t>
  </si>
  <si>
    <t>-2019456484</t>
  </si>
  <si>
    <t>https://podminky.urs.cz/item/CS_URS_2023_02/766660717</t>
  </si>
  <si>
    <t>-1640667606</t>
  </si>
  <si>
    <t>318197450</t>
  </si>
  <si>
    <t>1899982535</t>
  </si>
  <si>
    <t>1017625851</t>
  </si>
  <si>
    <t>2059946816</t>
  </si>
  <si>
    <t>975167247</t>
  </si>
  <si>
    <t>-676523703</t>
  </si>
  <si>
    <t>1437679806</t>
  </si>
  <si>
    <t>767161813</t>
  </si>
  <si>
    <t>Demontáž zábradlí do suti rovného nerozebíratelný spoj hmotnosti 1 m zábradlí do 20 kg</t>
  </si>
  <si>
    <t>-101059284</t>
  </si>
  <si>
    <t>https://podminky.urs.cz/item/CS_URS_2023_02/767161813</t>
  </si>
  <si>
    <t>Venkovní vstup do 1.PP</t>
  </si>
  <si>
    <t>4,5</t>
  </si>
  <si>
    <t>767-x1</t>
  </si>
  <si>
    <t>Vybourání pancéřových dveří vel. 800x2000mm se zárubní vč. likvidace</t>
  </si>
  <si>
    <t>1122655233</t>
  </si>
  <si>
    <t>767995114</t>
  </si>
  <si>
    <t>Montáž ostatních atypických zámečnických konstrukcí hmotnosti přes 20 do 50 kg</t>
  </si>
  <si>
    <t>-1430907443</t>
  </si>
  <si>
    <t>https://podminky.urs.cz/item/CS_URS_2023_02/767995114</t>
  </si>
  <si>
    <t>IPN 120</t>
  </si>
  <si>
    <t>(2,35+2,35+2,1+2,1)*11,1</t>
  </si>
  <si>
    <t>3*14,4</t>
  </si>
  <si>
    <t>13010714</t>
  </si>
  <si>
    <t>ocel profilová jakost S235JR (11 375) průřez I (IPN) 120</t>
  </si>
  <si>
    <t>-540435962</t>
  </si>
  <si>
    <t>0,099*1,1 'Přepočtené koeficientem množství</t>
  </si>
  <si>
    <t>13010716</t>
  </si>
  <si>
    <t>ocel profilová jakost S235JR (11 375) průřez I (IPN) 140</t>
  </si>
  <si>
    <t>1720972174</t>
  </si>
  <si>
    <t>0,043*1,1 'Přepočtené koeficientem množství</t>
  </si>
  <si>
    <t>767995115</t>
  </si>
  <si>
    <t>Montáž ostatních atypických zámečnických konstrukcí hmotnosti přes 50 do 100 kg</t>
  </si>
  <si>
    <t>1230786130</t>
  </si>
  <si>
    <t>https://podminky.urs.cz/item/CS_URS_2023_02/767995115</t>
  </si>
  <si>
    <t>HEB 120</t>
  </si>
  <si>
    <t>(1,88*3)*26,7</t>
  </si>
  <si>
    <t>13010972</t>
  </si>
  <si>
    <t>ocel profilová jakost S235JR (11 375) průřez HEB 120</t>
  </si>
  <si>
    <t>1639109982</t>
  </si>
  <si>
    <t>0,602*1,1 'Přepočtené koeficientem množství</t>
  </si>
  <si>
    <t>767995116</t>
  </si>
  <si>
    <t>Montáž ostatních atypických zámečnických konstrukcí hmotnosti přes 100 do 250 kg</t>
  </si>
  <si>
    <t>-1490981440</t>
  </si>
  <si>
    <t>https://podminky.urs.cz/item/CS_URS_2023_02/767995116</t>
  </si>
  <si>
    <t>4,23*26,7</t>
  </si>
  <si>
    <t>4,45*26,7</t>
  </si>
  <si>
    <t>4,6*26,7</t>
  </si>
  <si>
    <t>-173555784</t>
  </si>
  <si>
    <t>0,477*1,1 'Přepočtené koeficientem množství</t>
  </si>
  <si>
    <t>218349234</t>
  </si>
  <si>
    <t>-884905666</t>
  </si>
  <si>
    <t>673336968</t>
  </si>
  <si>
    <t>1956377551</t>
  </si>
  <si>
    <t>1,7+1,7+1,85+1,85-0,9+0,15+0,15</t>
  </si>
  <si>
    <t>+1,7+1,7+1,95+1,95+0,2+0,2-0,9-1,2+0,3+0,3</t>
  </si>
  <si>
    <t>2,25+2,25+1,7-1,2+0,3+0,3+0,6</t>
  </si>
  <si>
    <t>3.NP - m.č. 339</t>
  </si>
  <si>
    <t>1,95+0,3+1,95+0,3+1,7+0,6-1,2+0,3+0,3</t>
  </si>
  <si>
    <t>59761003/R</t>
  </si>
  <si>
    <t>-1190724834</t>
  </si>
  <si>
    <t>14,32+25,1*0,1</t>
  </si>
  <si>
    <t>16,83*1,1 'Přepočtené koeficientem množství</t>
  </si>
  <si>
    <t>-1223879239</t>
  </si>
  <si>
    <t>1728482923</t>
  </si>
  <si>
    <t>-865228751</t>
  </si>
  <si>
    <t>773</t>
  </si>
  <si>
    <t>Podlahy z litého teraca</t>
  </si>
  <si>
    <t>773213901</t>
  </si>
  <si>
    <t>Oprava obkladu schodiště z litého teraca poškozených hran stupnic nebo podstupnic přírodního</t>
  </si>
  <si>
    <t>1398624358</t>
  </si>
  <si>
    <t>https://podminky.urs.cz/item/CS_URS_2023_02/773213901</t>
  </si>
  <si>
    <t>773512911</t>
  </si>
  <si>
    <t>Oprava podlahy z litého teraca včetně penetrace, tloušťky do 20 mm jednotlivých malých ploch přírodního, plochy jednotlivě do 0,10 m2</t>
  </si>
  <si>
    <t>162083523</t>
  </si>
  <si>
    <t>https://podminky.urs.cz/item/CS_URS_2023_02/773512911</t>
  </si>
  <si>
    <t>998773202</t>
  </si>
  <si>
    <t>Přesun hmot pro podlahy teracové lité stanovený procentní sazbou (%) z ceny vodorovná dopravní vzdálenost do 50 m v objektech výšky přes 6 do 12 m</t>
  </si>
  <si>
    <t>-1020753133</t>
  </si>
  <si>
    <t>https://podminky.urs.cz/item/CS_URS_2023_02/998773202</t>
  </si>
  <si>
    <t>575000790</t>
  </si>
  <si>
    <t>1*0,45</t>
  </si>
  <si>
    <t>6,8*1,75</t>
  </si>
  <si>
    <t>3,75*1,65</t>
  </si>
  <si>
    <t>-1115883921</t>
  </si>
  <si>
    <t>((1,6*7)*(0,14+0,14+0,066+0,066+0,066+0,066))*2</t>
  </si>
  <si>
    <t>((1,88+1,88+1,88+4,23)*(0,12*6))*2</t>
  </si>
  <si>
    <t>((1,88+1,88+1,88+4,45)*(0,12*6))*2</t>
  </si>
  <si>
    <t>((1,88+1,88+1,88+4,6)*(0,12*6))*2</t>
  </si>
  <si>
    <t>((1,4+1,4)*(0,14*6))*2</t>
  </si>
  <si>
    <t>((1,5+1,5)*(0,14*6))*2</t>
  </si>
  <si>
    <t>((2,35+2,35+2,1+2,1)*(0,12+0,12+0,058+0,058+0,058+0,058))*2</t>
  </si>
  <si>
    <t>(3*(0,14+0,14+0,066+0,066+0,066+0,066))*2</t>
  </si>
  <si>
    <t>783315103</t>
  </si>
  <si>
    <t>Mezinátěr zámečnických konstrukcí jednonásobný syntetický samozákladující</t>
  </si>
  <si>
    <t>892616613</t>
  </si>
  <si>
    <t>https://podminky.urs.cz/item/CS_URS_2023_02/783315103</t>
  </si>
  <si>
    <t>Nové zárubně 1.PP</t>
  </si>
  <si>
    <t>((0,8+2+2)*0,3)*2</t>
  </si>
  <si>
    <t>-1708808193</t>
  </si>
  <si>
    <t>https://podminky.urs.cz/item/CS_URS_2023_02/783317101</t>
  </si>
  <si>
    <t>-1903728510</t>
  </si>
  <si>
    <t>3,75*0,3</t>
  </si>
  <si>
    <t>(2,475*0,3)*2</t>
  </si>
  <si>
    <t>(2,475*0,15)*2</t>
  </si>
  <si>
    <t>((1,95+0,6)*2,55)*0,7</t>
  </si>
  <si>
    <t>(2,55*0,3)*3</t>
  </si>
  <si>
    <t>1391649660</t>
  </si>
  <si>
    <t>188,393</t>
  </si>
  <si>
    <t>-269150827</t>
  </si>
  <si>
    <t>Neuz3 - Výtah</t>
  </si>
  <si>
    <t>OST - Ostatní</t>
  </si>
  <si>
    <t>OST</t>
  </si>
  <si>
    <t>Ostatní</t>
  </si>
  <si>
    <t>OST-x1</t>
  </si>
  <si>
    <t>Výroba, dodávka a montáž kompletního výtahu vč. strojovny, dveří, ovládání, revize, apod... - spec. dle TZ</t>
  </si>
  <si>
    <t>1140345357</t>
  </si>
  <si>
    <t>Neuz4 - Prohloubení výtahové šachty</t>
  </si>
  <si>
    <t>132411401</t>
  </si>
  <si>
    <t>Hloubená vykopávka pod základy ručně s přehozením výkopku na vzdálenost 3 m nebo s naložením na dopravní prostředek v hornině třídy těžitelnosti II skupiny 5</t>
  </si>
  <si>
    <t>1218544890</t>
  </si>
  <si>
    <t>https://podminky.urs.cz/item/CS_URS_2023_02/132411401</t>
  </si>
  <si>
    <t>(2+2)*(0,6*2,13)</t>
  </si>
  <si>
    <t>139712111</t>
  </si>
  <si>
    <t>Vykopávka v uzavřených prostorech ručně v hornině třídy těžitelnosti II skupiny 4 a 5</t>
  </si>
  <si>
    <t>693875647</t>
  </si>
  <si>
    <t>https://podminky.urs.cz/item/CS_URS_2023_02/139712111</t>
  </si>
  <si>
    <t>(2*2)*1,18</t>
  </si>
  <si>
    <t>(2*0,2)*0,93</t>
  </si>
  <si>
    <t>(2+2)*(0,6*1,05)</t>
  </si>
  <si>
    <t>162211211</t>
  </si>
  <si>
    <t>Vodorovné přemístění výkopku nebo sypaniny nošením s vyprázdněním nádoby na hromady nebo do dopravního prostředku na vzdálenost do 10 m z horniny třídy těžitelnosti II, skupiny 4 a 5</t>
  </si>
  <si>
    <t>-497887988</t>
  </si>
  <si>
    <t>https://podminky.urs.cz/item/CS_URS_2023_02/162211211</t>
  </si>
  <si>
    <t>5,112+7,612</t>
  </si>
  <si>
    <t>162211219</t>
  </si>
  <si>
    <t>Vodorovné přemístění výkopku nebo sypaniny nošením s vyprázdněním nádoby na hromady nebo do dopravního prostředku na vzdálenost do 10 m Příplatek za každých dalších 10 m k ceně -1211</t>
  </si>
  <si>
    <t>-228695679</t>
  </si>
  <si>
    <t>https://podminky.urs.cz/item/CS_URS_2023_02/162211219</t>
  </si>
  <si>
    <t>12,724*2</t>
  </si>
  <si>
    <t>-1458556882</t>
  </si>
  <si>
    <t>1752605142</t>
  </si>
  <si>
    <t>12,724*16</t>
  </si>
  <si>
    <t>-1309098319</t>
  </si>
  <si>
    <t>125456231</t>
  </si>
  <si>
    <t>12,724*1,8</t>
  </si>
  <si>
    <t>274313811</t>
  </si>
  <si>
    <t>Základy z betonu prostého pasy betonu kamenem neprokládaného tř. C 25/30</t>
  </si>
  <si>
    <t>-284948116</t>
  </si>
  <si>
    <t>https://podminky.urs.cz/item/CS_URS_2023_02/274313811</t>
  </si>
  <si>
    <t>(2,75+2,75+2,4+2,4)*(0,6*1,05)</t>
  </si>
  <si>
    <t>279113155</t>
  </si>
  <si>
    <t>Základové zdi z tvárnic ztraceného bednění včetně výplně z betonu bez zvláštních nároků na vliv prostředí třídy C 25/30, tloušťky zdiva přes 300 do 400 mm</t>
  </si>
  <si>
    <t>-1252218771</t>
  </si>
  <si>
    <t>https://podminky.urs.cz/item/CS_URS_2023_02/279113155</t>
  </si>
  <si>
    <t>(2,4+1,8+1,8)*1,38</t>
  </si>
  <si>
    <t>279113156</t>
  </si>
  <si>
    <t>Základové zdi z tvárnic ztraceného bednění včetně výplně z betonu bez zvláštních nároků na vliv prostředí třídy C 25/30, tloušťky zdiva přes 400 do 500 mm</t>
  </si>
  <si>
    <t>-1977497539</t>
  </si>
  <si>
    <t>https://podminky.urs.cz/item/CS_URS_2023_02/279113156</t>
  </si>
  <si>
    <t>2,4*0,5</t>
  </si>
  <si>
    <t>279361821</t>
  </si>
  <si>
    <t>Výztuž základových zdí nosných svislých nebo odkloněných od svislice, rovinných nebo oblých, deskových nebo žebrových, včetně výztuže jejich žeber z betonářské oceli 10 505 (R) nebo BSt 500</t>
  </si>
  <si>
    <t>678694774</t>
  </si>
  <si>
    <t>https://podminky.urs.cz/item/CS_URS_2023_02/279361821</t>
  </si>
  <si>
    <t>(((2,4*4)*0,89)*1,2)/1000</t>
  </si>
  <si>
    <t>((((2,4*1)*4)*0,89)*1,2)/1000</t>
  </si>
  <si>
    <t>((((2,4+1,8+1,8)*12)*0,89)*1,2)/1000</t>
  </si>
  <si>
    <t>(((((2,4+1,8+1,8)*1,88)*4)*0,89)*1,2)/1000</t>
  </si>
  <si>
    <t>271572211</t>
  </si>
  <si>
    <t>Podsyp pod základové konstrukce se zhutněním a urovnáním povrchu ze štěrkopísku netříděného</t>
  </si>
  <si>
    <t>-1639520110</t>
  </si>
  <si>
    <t>https://podminky.urs.cz/item/CS_URS_2023_02/271572211</t>
  </si>
  <si>
    <t>(1,6*1,8)*0,2</t>
  </si>
  <si>
    <t>631311116</t>
  </si>
  <si>
    <t>Mazanina z betonu prostého bez zvýšených nároků na prostředí tl. přes 50 do 80 mm tř. C 25/30</t>
  </si>
  <si>
    <t>1812528868</t>
  </si>
  <si>
    <t>https://podminky.urs.cz/item/CS_URS_2023_02/631311116</t>
  </si>
  <si>
    <t>(1,8*1,6)*0,08</t>
  </si>
  <si>
    <t>631311136</t>
  </si>
  <si>
    <t>Mazanina z betonu prostého bez zvýšených nároků na prostředí tl. přes 120 do 240 mm tř. C 25/30</t>
  </si>
  <si>
    <t>677866878</t>
  </si>
  <si>
    <t>https://podminky.urs.cz/item/CS_URS_2023_02/631311136</t>
  </si>
  <si>
    <t>(2,75*2,55)*0,15</t>
  </si>
  <si>
    <t>-1757993648</t>
  </si>
  <si>
    <t>631319013</t>
  </si>
  <si>
    <t>Příplatek k cenám mazanin za úpravu povrchu mazaniny přehlazením, mazanina tl. přes 120 do 240 mm</t>
  </si>
  <si>
    <t>-812000686</t>
  </si>
  <si>
    <t>https://podminky.urs.cz/item/CS_URS_2023_02/631319013</t>
  </si>
  <si>
    <t>-2019740135</t>
  </si>
  <si>
    <t>631319175</t>
  </si>
  <si>
    <t>Příplatek k cenám mazanin za stržení povrchu spodní vrstvy mazaniny latí před vložením výztuže nebo pletiva pro tl. obou vrstev mazaniny přes 120 do 240 mm</t>
  </si>
  <si>
    <t>32703254</t>
  </si>
  <si>
    <t>https://podminky.urs.cz/item/CS_URS_2023_02/631319175</t>
  </si>
  <si>
    <t>-762415951</t>
  </si>
  <si>
    <t>(((2,75*2,55)*4,44)*1,3)/1000</t>
  </si>
  <si>
    <t>(((1,8*1,6)*4,44)*1,3)/1000</t>
  </si>
  <si>
    <t>1925597773</t>
  </si>
  <si>
    <t>(2,2*2)*0,1</t>
  </si>
  <si>
    <t>1705749793</t>
  </si>
  <si>
    <t>(2,2*2)*0,15</t>
  </si>
  <si>
    <t>918487630</t>
  </si>
  <si>
    <t>-406523010</t>
  </si>
  <si>
    <t>965082933</t>
  </si>
  <si>
    <t>Odstranění násypu pod podlahami nebo ochranného násypu na střechách tl. do 200 mm, plochy přes 2 m2</t>
  </si>
  <si>
    <t>1878997977</t>
  </si>
  <si>
    <t>https://podminky.urs.cz/item/CS_URS_2023_02/965082933</t>
  </si>
  <si>
    <t>(2,2*2)*0,2</t>
  </si>
  <si>
    <t>-291915231</t>
  </si>
  <si>
    <t>997013211</t>
  </si>
  <si>
    <t>Vnitrostaveništní doprava suti a vybouraných hmot vodorovně do 50 m svisle ručně pro budovy a haly výšky do 6 m</t>
  </si>
  <si>
    <t>-1561681827</t>
  </si>
  <si>
    <t>https://podminky.urs.cz/item/CS_URS_2023_02/997013211</t>
  </si>
  <si>
    <t>-1057385164</t>
  </si>
  <si>
    <t>815284643</t>
  </si>
  <si>
    <t>3,708*25</t>
  </si>
  <si>
    <t>-1991436186</t>
  </si>
  <si>
    <t>998018001</t>
  </si>
  <si>
    <t>Přesun hmot pro budovy občanské výstavby, bydlení, výrobu a služby ruční - bez užití mechanizace vodorovná dopravní vzdálenost do 100 m pro budovy s jakoukoliv nosnou konstrukcí výšky do 6 m</t>
  </si>
  <si>
    <t>1346855447</t>
  </si>
  <si>
    <t>https://podminky.urs.cz/item/CS_URS_2023_02/998018001</t>
  </si>
  <si>
    <t>-94162947</t>
  </si>
  <si>
    <t>2,2*2</t>
  </si>
  <si>
    <t>-1295194726</t>
  </si>
  <si>
    <t>2,75*2,55</t>
  </si>
  <si>
    <t>-848758821</t>
  </si>
  <si>
    <t>7,013*0,0003 'Přepočtené koeficientem množství</t>
  </si>
  <si>
    <t>950482451</t>
  </si>
  <si>
    <t>7,013*2</t>
  </si>
  <si>
    <t>pás asfaltový natavitelný modifikovaný SBS tl 4,0mm s vložkou z polyesterové rohože a spalitelnou PE fólií nebo jemnozrnným minerálním posypem na horním povrchu</t>
  </si>
  <si>
    <t>-2043559257</t>
  </si>
  <si>
    <t>14,026*1,2 'Přepočtené koeficientem množství</t>
  </si>
  <si>
    <t>711191201</t>
  </si>
  <si>
    <t>Provedení izolace proti zemní vlhkosti hydroizolační stěrkou na ploše vodorovné V dvouvrstvá na betonu</t>
  </si>
  <si>
    <t>-1984783940</t>
  </si>
  <si>
    <t>https://podminky.urs.cz/item/CS_URS_2023_02/711191201</t>
  </si>
  <si>
    <t>711192202</t>
  </si>
  <si>
    <t>Provedení izolace proti zemní vlhkosti hydroizolační stěrkou na ploše svislé S dvouvrstvá na zdivu</t>
  </si>
  <si>
    <t>245473416</t>
  </si>
  <si>
    <t>https://podminky.urs.cz/item/CS_URS_2023_02/711192202</t>
  </si>
  <si>
    <t>1,6*1,3</t>
  </si>
  <si>
    <t>(1,6+1,8+1,8)*2,8</t>
  </si>
  <si>
    <t>24551030/R</t>
  </si>
  <si>
    <t>stěrka hydroizolační vhodná pro výtahové šachty (odolnost proti olejům, apod...)</t>
  </si>
  <si>
    <t>1320896113</t>
  </si>
  <si>
    <t>2,88+16,64</t>
  </si>
  <si>
    <t>19,52*3 'Přepočtené koeficientem množství</t>
  </si>
  <si>
    <t>998711101</t>
  </si>
  <si>
    <t>Přesun hmot pro izolace proti vodě, vlhkosti a plynům stanovený z hmotnosti přesunovaného materiálu vodorovná dopravní vzdálenost do 50 m v objektech výšky do 6 m</t>
  </si>
  <si>
    <t>-1055875995</t>
  </si>
  <si>
    <t>https://podminky.urs.cz/item/CS_URS_2023_02/998711101</t>
  </si>
  <si>
    <t>Neuz5 - Vodovod</t>
  </si>
  <si>
    <t>1738143964</t>
  </si>
  <si>
    <t>1395142046</t>
  </si>
  <si>
    <t>1783139641</t>
  </si>
  <si>
    <t>-1682607227</t>
  </si>
  <si>
    <t>415606258</t>
  </si>
  <si>
    <t>Úprava rozvodů pro kuchyňské linky ve 3.NP vč. stavební přípomoci</t>
  </si>
  <si>
    <t>-1007541610</t>
  </si>
  <si>
    <t>Neuz6 - Kanalizace</t>
  </si>
  <si>
    <t>1352124256</t>
  </si>
  <si>
    <t>4*0,1</t>
  </si>
  <si>
    <t>1006374513</t>
  </si>
  <si>
    <t>157926894</t>
  </si>
  <si>
    <t>1255782573</t>
  </si>
  <si>
    <t>-330435875</t>
  </si>
  <si>
    <t>-1247676688</t>
  </si>
  <si>
    <t>0,072*25</t>
  </si>
  <si>
    <t>-1188495091</t>
  </si>
  <si>
    <t>-567173106</t>
  </si>
  <si>
    <t>640243449</t>
  </si>
  <si>
    <t>1468699046</t>
  </si>
  <si>
    <t>331619924</t>
  </si>
  <si>
    <t>-1169376222</t>
  </si>
  <si>
    <t>787972098</t>
  </si>
  <si>
    <t>4+2</t>
  </si>
  <si>
    <t>1513194442</t>
  </si>
  <si>
    <t>Neuz7 - Zařizovací předměty</t>
  </si>
  <si>
    <t>-202723124</t>
  </si>
  <si>
    <t>-162985904</t>
  </si>
  <si>
    <t>229524405</t>
  </si>
  <si>
    <t>-1826556148</t>
  </si>
  <si>
    <t>-1821754514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</si>
  <si>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</si>
  <si>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</si>
  <si>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</si>
  <si>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</si>
  <si>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</si>
  <si>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</si>
  <si>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</si>
  <si>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</si>
  <si>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</si>
  <si>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</si>
  <si>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</si>
  <si>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</si>
  <si>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</si>
  <si>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</si>
  <si>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</si>
  <si>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</si>
  <si>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</si>
  <si>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</si>
  <si>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</si>
  <si>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</si>
  <si>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</si>
  <si>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</si>
  <si>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</si>
  <si>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</si>
  <si>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</si>
  <si>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</si>
  <si>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</si>
  <si>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</si>
  <si>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</si>
  <si>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</si>
  <si>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</si>
  <si>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</si>
  <si>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</si>
  <si>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</si>
  <si>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</si>
  <si>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</si>
  <si>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</si>
  <si>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</si>
  <si>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</si>
  <si>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</si>
  <si>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</si>
  <si>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</si>
  <si>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</si>
  <si>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</si>
  <si>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</si>
  <si>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</si>
  <si>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</si>
  <si>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</si>
  <si>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</si>
  <si>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</si>
  <si>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</si>
  <si>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</si>
  <si>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</si>
  <si>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</si>
  <si>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</si>
  <si>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</si>
  <si>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</si>
  <si>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</si>
  <si>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</si>
  <si>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</si>
  <si>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</si>
  <si>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</si>
  <si>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</si>
  <si>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</si>
  <si>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</si>
  <si>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</si>
  <si>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</si>
  <si>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</si>
  <si>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</si>
  <si>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</si>
  <si>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</si>
  <si>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</si>
  <si>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</si>
  <si>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</si>
  <si>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</si>
  <si>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</si>
  <si>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</si>
  <si>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</si>
  <si>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</si>
  <si>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</si>
  <si>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</si>
  <si>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</si>
  <si>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</si>
  <si>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</si>
  <si>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</si>
  <si>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</si>
  <si>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</si>
  <si>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</si>
  <si>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</si>
  <si>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</si>
  <si>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</si>
  <si>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</si>
  <si>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</si>
  <si>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</si>
  <si>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</si>
  <si>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</si>
  <si>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</si>
  <si>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</si>
  <si>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</si>
  <si>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</si>
  <si>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</si>
  <si>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</si>
  <si>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</si>
  <si>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</si>
  <si>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</si>
  <si>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</si>
  <si>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</si>
  <si>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</si>
  <si>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</si>
  <si>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</si>
  <si>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</si>
  <si>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</si>
  <si>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</si>
  <si>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</si>
  <si>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</si>
  <si>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</si>
  <si>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</si>
  <si>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</si>
  <si>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</si>
  <si>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</si>
  <si>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</si>
  <si>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</si>
  <si>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</si>
  <si>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</si>
  <si>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</si>
  <si>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</si>
  <si>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</si>
  <si>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</si>
  <si>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</si>
  <si>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</si>
  <si>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</si>
  <si>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</si>
  <si>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</si>
  <si>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</si>
  <si>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</si>
  <si>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</si>
  <si>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</si>
  <si>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</si>
  <si>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</si>
  <si>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</si>
  <si>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</si>
  <si>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</si>
  <si>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</si>
  <si>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</si>
  <si>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</si>
  <si>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</si>
  <si>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</si>
  <si>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</si>
  <si>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</si>
  <si>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</si>
  <si>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</si>
  <si>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</si>
  <si>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</si>
  <si>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</si>
  <si>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</si>
  <si>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</si>
  <si>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</si>
  <si>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</si>
  <si>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</si>
  <si>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</si>
  <si>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</si>
  <si>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</si>
  <si>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</si>
  <si>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</si>
  <si>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</si>
  <si>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</si>
  <si>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</si>
  <si>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</si>
  <si>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</si>
  <si>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</si>
  <si>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</si>
  <si>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</si>
  <si>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</si>
  <si>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</si>
  <si>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</si>
  <si>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</si>
  <si>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</si>
  <si>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</si>
  <si>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</si>
  <si>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</si>
  <si>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</si>
  <si>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</si>
  <si>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</si>
  <si>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 xml:space="preserve">Vypracoval: </t>
  </si>
  <si>
    <t>Datum: 24.08.2023</t>
  </si>
  <si>
    <t>CENA bez DPH (Kč)</t>
  </si>
  <si>
    <t>NÁKLADY hl.XI celkem</t>
  </si>
  <si>
    <t>investorská činnost</t>
  </si>
  <si>
    <t>revize</t>
  </si>
  <si>
    <t>NÁKLADY hl.VI celkem</t>
  </si>
  <si>
    <t>zařízení staveniště</t>
  </si>
  <si>
    <t>NÁKLADY hl.III celkem</t>
  </si>
  <si>
    <t>ostatní náklady</t>
  </si>
  <si>
    <t>materiál+výkony celkem</t>
  </si>
  <si>
    <t>dodávky celkem</t>
  </si>
  <si>
    <t>PPV pro elektromontáže</t>
  </si>
  <si>
    <t>demontáže</t>
  </si>
  <si>
    <t>elektromontáže</t>
  </si>
  <si>
    <t>materiál podružný</t>
  </si>
  <si>
    <t>prořez</t>
  </si>
  <si>
    <t>materiál elektromontážní</t>
  </si>
  <si>
    <t>přesun dodávek</t>
  </si>
  <si>
    <t>doprava dodávek</t>
  </si>
  <si>
    <t>dodávky zařízení</t>
  </si>
  <si>
    <t>cena /Kč/</t>
  </si>
  <si>
    <t>základ</t>
  </si>
  <si>
    <t>p.č.</t>
  </si>
  <si>
    <t>Rekapitulace ceny</t>
  </si>
  <si>
    <t>objekt: D1.4-E - Elektroinstalace</t>
  </si>
  <si>
    <t>název akce: Byty BD Poštovní 648</t>
  </si>
  <si>
    <t>ON</t>
  </si>
  <si>
    <t>součet</t>
  </si>
  <si>
    <t>*</t>
  </si>
  <si>
    <t>S</t>
  </si>
  <si>
    <t>vysekání rýhy/zeď cihla/ hl.do 70mm/š.do 70mm</t>
  </si>
  <si>
    <t>vysekání rýhy/zeď cihla/ hl.do 50mm/š.do 70mm</t>
  </si>
  <si>
    <t>vysekání rýhy/zeď cihla/ hl.do 30mm/š.do 30mm</t>
  </si>
  <si>
    <t>ks</t>
  </si>
  <si>
    <t>vysekání kapsy/zeď cihla/ do 50x50x50mm</t>
  </si>
  <si>
    <t>vysekání kapsy/zeď cihla/ do 0,10m2/hl.do 0,30m</t>
  </si>
  <si>
    <t>Z</t>
  </si>
  <si>
    <t>poplatek za recyklaci svítidla</t>
  </si>
  <si>
    <t>CD</t>
  </si>
  <si>
    <t>demontážní a překládací práce elektro</t>
  </si>
  <si>
    <t>Demontáže</t>
  </si>
  <si>
    <t>CE</t>
  </si>
  <si>
    <t>trubka plast ohebná,pod omítkou,typ 2336/pr.36</t>
  </si>
  <si>
    <t>kabeová skříň plastová</t>
  </si>
  <si>
    <t>svodič přepětí NN vč.zapojení 3pól/100kA-1. stupeň</t>
  </si>
  <si>
    <t>proudový chránič vč.zapojení 2pól/25A</t>
  </si>
  <si>
    <t>kabelový rošt do š.40cm</t>
  </si>
  <si>
    <t>ukončení v rozvaděči vč.zapojení vodiče do 25mm2</t>
  </si>
  <si>
    <t>ukončení v rozvaděči vč.zapojení vodiče do 6mm2</t>
  </si>
  <si>
    <t>ukončení v rozvaděči vč.zapojení vodiče do 16mm2</t>
  </si>
  <si>
    <t>ukončení v rozvaděči vč.zapojení vodiče do 2,5mm2</t>
  </si>
  <si>
    <t>pomocné montážní práce</t>
  </si>
  <si>
    <t>vodič/kabel v trubce jednotková hmotnost do 0,4kg</t>
  </si>
  <si>
    <t>kabel koaxiální</t>
  </si>
  <si>
    <t>kabel pevně uložený jednotková hmotnost do 0,4kg</t>
  </si>
  <si>
    <t>vodič Cu(-CY) pod omítkou do 1x16</t>
  </si>
  <si>
    <t>kabel Cu(-CYKY) pod omítkou do 2x4/3x2,5/5x1,5</t>
  </si>
  <si>
    <t>kabel Cu(-CYKY) pod omítkou do 5x6</t>
  </si>
  <si>
    <t>kabel Cu(-CYKY) pod omítkou do 5x10</t>
  </si>
  <si>
    <t>kabel Cu(-1kV CYKY) pevně uložený do 3x35/4x25</t>
  </si>
  <si>
    <t>trubka plast ohebná,pod omítkou,typ 2316/pr.16</t>
  </si>
  <si>
    <t>krabice přístrojová bez zapojení</t>
  </si>
  <si>
    <t>rozvodnice do hmotnosti 20kg</t>
  </si>
  <si>
    <t>trafo DT na DIN lištu</t>
  </si>
  <si>
    <t>relé pomocné vč.zapojení, kontakty 3P</t>
  </si>
  <si>
    <t>přístroj modulový na lištu DIN vč.zapoj.do25A/2pól</t>
  </si>
  <si>
    <t>jistič vč.zapojení 1pól/25A</t>
  </si>
  <si>
    <t>proudový chránič vč.zapojení 4pól/25A</t>
  </si>
  <si>
    <t>jistič vč.zapojení 3pól/25A</t>
  </si>
  <si>
    <t>svodič přepětí NN vč.zapojení 3pól/100kA</t>
  </si>
  <si>
    <t>přístroj modulový na lištu DIN vč.zapoj.do63A/1pól</t>
  </si>
  <si>
    <t>svítidlo žárovkové orientační</t>
  </si>
  <si>
    <t>svítidlo žárovkové průmyslové nástěnné</t>
  </si>
  <si>
    <t>svítidlo zářivkové průmyslové stropní/1 zdroj</t>
  </si>
  <si>
    <t>svítidlo žárovkové bytové stropní/více zdrojů</t>
  </si>
  <si>
    <t>montáž ventilátoru/stáv konstr bez zapoj/do 1,5kW</t>
  </si>
  <si>
    <t>spínač 3pól/25A/400V(sporák přípoj)vč.zapoj zapušť</t>
  </si>
  <si>
    <t>zásuvka domovní zapuštěná vč.zapojení průběžně</t>
  </si>
  <si>
    <t>zásuvka domovní sdělovací 2násobná vč.zapojení</t>
  </si>
  <si>
    <t>přepínač zapuštěný vč.zapojení sériový/řazení 5-5A</t>
  </si>
  <si>
    <t>přepínač zapuštěný vč.zapojení střídavý/řazení 1</t>
  </si>
  <si>
    <t>ovladač zapuštěný vč.zapojení tlačítkový/ř.1/0 So</t>
  </si>
  <si>
    <t>přepínač zapuštěný vč.zapojení křížový/řazení 7</t>
  </si>
  <si>
    <t>přepínač zapuštěný vč.zapojení střídavý/řazení 6</t>
  </si>
  <si>
    <t>spínač zapuštěný vč.zapojení 1pólový/řazení 1</t>
  </si>
  <si>
    <t>Elektromontáže</t>
  </si>
  <si>
    <t>ME</t>
  </si>
  <si>
    <t>trubka ohebná PVC lpflex 2332</t>
  </si>
  <si>
    <t>proudový chránič 2pol PF7-25/2/003</t>
  </si>
  <si>
    <t>proud chránič+jistič 1P+N C/16A AC/30mA      07886</t>
  </si>
  <si>
    <t>proud chránič+jistič 1P+N C/10A AC/30mA      07884</t>
  </si>
  <si>
    <t>tmel protipožární Pyrocryl 310ml  31202BD</t>
  </si>
  <si>
    <t>sádra stavební  5kg.  sádra stavební</t>
  </si>
  <si>
    <t>příchytka kabelu</t>
  </si>
  <si>
    <t>KL 60X300  LÁVKA KABELOVÁ  POZINKOVÁNO SENDZIM</t>
  </si>
  <si>
    <t>kabel datový UTP</t>
  </si>
  <si>
    <t>kabel DT/PE16</t>
  </si>
  <si>
    <t>vodič CY 6  /H07V-U/</t>
  </si>
  <si>
    <t>vodič CY 10  /H07V-U/</t>
  </si>
  <si>
    <t>kabel CYKY 2Ax1,5</t>
  </si>
  <si>
    <t>kabel CYKY 3Ax1,5</t>
  </si>
  <si>
    <t>kabel CYKY 3Cx1,5</t>
  </si>
  <si>
    <t>kabel CYKY 3x2,5</t>
  </si>
  <si>
    <t>kabel CYKY 5x2,5</t>
  </si>
  <si>
    <t>kabel CYKY 5x4</t>
  </si>
  <si>
    <t>kabel CYKY 5x6</t>
  </si>
  <si>
    <t>kabel CYKY 5x10</t>
  </si>
  <si>
    <t>kabel 1kV CYKY 4x25</t>
  </si>
  <si>
    <t>trubka ohebná PVC lpflex 2316E</t>
  </si>
  <si>
    <t>krabice přístrojová KP64/5</t>
  </si>
  <si>
    <t>krabice přístrojová KP68</t>
  </si>
  <si>
    <t>rozvodnice EI30, 28 modulů (RSS a RSS1) pod omítku</t>
  </si>
  <si>
    <t>trafo DT</t>
  </si>
  <si>
    <t>pomocné relé</t>
  </si>
  <si>
    <t>schodišťový automat</t>
  </si>
  <si>
    <t>jistič PL6 1pól/ch.C/6kA 16A</t>
  </si>
  <si>
    <t>jistič PL6 1pól/ch.C/6kA 10A</t>
  </si>
  <si>
    <t>jistič PL6 1pól/ch.C/6kA 6A</t>
  </si>
  <si>
    <t>proudový chránič 4pol PF7-25/4/003</t>
  </si>
  <si>
    <t>jistič PL7 3pól/ch.C/10kA 16A</t>
  </si>
  <si>
    <t>jistič PL7 3pól/ch.B/10kA 16A</t>
  </si>
  <si>
    <t>jistič PL7 3pól/ch.B/10kA 20A</t>
  </si>
  <si>
    <t>tablo DT</t>
  </si>
  <si>
    <t>domácí telefon</t>
  </si>
  <si>
    <t>požární hlásič</t>
  </si>
  <si>
    <t>LED zdroj</t>
  </si>
  <si>
    <t>zdroj</t>
  </si>
  <si>
    <t>sporáková přípojka 25A/400Vstř zapušť.</t>
  </si>
  <si>
    <t>rámeček pro 4 přístroje</t>
  </si>
  <si>
    <t>rámeček pro 3 přístroje</t>
  </si>
  <si>
    <t>rámeček pro 2 přístroje</t>
  </si>
  <si>
    <t>rámeček pro 1 přístroj</t>
  </si>
  <si>
    <t>zásuvka 16A/250Vstř IP44 clonky</t>
  </si>
  <si>
    <t>nosná maska pro 2xZásuvka</t>
  </si>
  <si>
    <t>zásuvka komunik RJ45-8Cat.5e</t>
  </si>
  <si>
    <t>kryt zásuvky komunikační</t>
  </si>
  <si>
    <t>SESTAVA  zásuvka komunikační 2xRJ45-8</t>
  </si>
  <si>
    <t>kryt zásuvky TV+R(+SAT)</t>
  </si>
  <si>
    <t>strojek zásuvky TV+R průběžný</t>
  </si>
  <si>
    <t>SESTAVA  zásuvka TV+R průběžná</t>
  </si>
  <si>
    <t>zásuvka 16A/250Vstř chráněná</t>
  </si>
  <si>
    <t>2-zásuvka 16A/250Vstř clonky</t>
  </si>
  <si>
    <t>zásuvka 16A/250Vstř clonky</t>
  </si>
  <si>
    <t>spínač 10A/250Vstř řazení5 IP44</t>
  </si>
  <si>
    <t>přepín 10A/250Vstř řazení1 IP44</t>
  </si>
  <si>
    <t>kryt spín pro ř.1So,6So,S,1/0So,S,7So</t>
  </si>
  <si>
    <t>doutnavka orientační</t>
  </si>
  <si>
    <t>ovladač/strojek 10A/250Vstř ř.1/0,S,So</t>
  </si>
  <si>
    <t>SESTAVA  ovladač zapín 10A/250Vstř řaz.1/0So</t>
  </si>
  <si>
    <t>kryt spínače 1-duchý pro ř.1,6,7,1/0</t>
  </si>
  <si>
    <t>přepínač/strojek 10A/250Vstř řaz.7,7So</t>
  </si>
  <si>
    <t>SESTAVA  přepínač křížový 10A/250Vstř ř.7</t>
  </si>
  <si>
    <t>kryt spínače dělený pro ř.5,6+6,1/0+1/0</t>
  </si>
  <si>
    <t>přepínač/strojek 10A/250Vstř řaz.6+6</t>
  </si>
  <si>
    <t>SESTAVA  přepín stříd 2-tý 10A/250Vstř ř.6+6</t>
  </si>
  <si>
    <t>přepínač/strojek 10A/250Vstř řaz.6,6So</t>
  </si>
  <si>
    <t>SESTAVA  přepín střídavý 10A/250Vstř řaz.6</t>
  </si>
  <si>
    <t>přepínač/strojek 10A/250Vstř řazení 5</t>
  </si>
  <si>
    <t>SESTAVA  přepínač sériový 10A/250Vstř řaz.5</t>
  </si>
  <si>
    <t>spínač/strojek 10A/250Vstř řaz. 1,1So</t>
  </si>
  <si>
    <t>SESTAVA  spínač 1pól 10A/250Vstř řaz.1</t>
  </si>
  <si>
    <t>Materiál elektromontážní</t>
  </si>
  <si>
    <t>DE</t>
  </si>
  <si>
    <t>rozvodnice FV01 - vstupních přepěťových ochran</t>
  </si>
  <si>
    <t>svodič přepětí NN 3pól/100kA - 1. stupeň</t>
  </si>
  <si>
    <t>rozvodnice plast 36 modulů, IP40 pod omítku</t>
  </si>
  <si>
    <t>vodič přepětí B+C</t>
  </si>
  <si>
    <t>vypínač 40A/3f</t>
  </si>
  <si>
    <t>nouzové svítidlo LED 1h</t>
  </si>
  <si>
    <t>svítidlo venkovní nástěnné</t>
  </si>
  <si>
    <t>svítiddlo průmyslové</t>
  </si>
  <si>
    <t>vítidlo stropní</t>
  </si>
  <si>
    <t>svítidlo stropní se senzorem</t>
  </si>
  <si>
    <t>ventilátor IP44 axiální s klapkou a doběhem</t>
  </si>
  <si>
    <t>Dodávky zařízení</t>
  </si>
  <si>
    <t>kap.</t>
  </si>
  <si>
    <t>TC</t>
  </si>
  <si>
    <t>VKP</t>
  </si>
  <si>
    <t>Nh celkem</t>
  </si>
  <si>
    <t>Nh/mj.</t>
  </si>
  <si>
    <t>cena celkem</t>
  </si>
  <si>
    <t xml:space="preserve">cena/mj.     </t>
  </si>
  <si>
    <t>množství</t>
  </si>
  <si>
    <t>mj.</t>
  </si>
  <si>
    <t>popis položky</t>
  </si>
  <si>
    <t>č.položky</t>
  </si>
  <si>
    <t>Soupis položek</t>
  </si>
  <si>
    <t>Výroba, dodávk a montáž kuchyňská linka vč. spotřebičů dl. 3,1 m horní + spodní skříňky v m.č. 104 - spec. dle investora</t>
  </si>
  <si>
    <t>Poznámka k položce:
Zhotovitel předloží 3D návrh, možnost řešit min. 3 uspořádání, finální vzhled linky odsouhlasí objednatel
Pracovní deska tl 40mm, strukturovaný povrch - výběr min. z 10-ti dekorů
Korpusy skříněk - laminové desky tl 12 mm, ABS hrany, výběr 5-zi dekorů
Dvířka sříněk  s pomalým dovíráním- folie, 3d strukturovaný povrch, výběr nejméně z 10-ti dekorů                                              Madla broušený hliník, výběr ze 4 druhů
Šuplíky spodní 3x plnovýsuv s tichým dojezdem š.60 cm                                                                                                                                         Šuplíky spodní 3x plnovýsuv s tichým dojezdem š. 90cm pod varnou deskou
Spodní skříňka š.60, výsuvná , pod dřez se systémem košů pro třídění odpadů (4 koše)                                                                  Spodní skříňka pro vestavbu myčky š.60cm                                                                                                                                               Spodní skříňka š.60cm  1 police                                                                                                                       
Skříňka nad digestoř š. 90/30 cm s výklopnými dvířky                                                                                                                                                                      Digestoř š. 60 cm černíá3 stupně výkonu, min. 175m3/h, 2 vyměnitelné tukové filtry, hlučnost max. 67 dB
Horní dvířka výklopná s  pístovým mechanizmem a lámacím pantem
Horní skříňka š.60/60/31 cm výplň sklo , 1 police                                                                                                                                                         Horní skříňka š.60/60/31 cm dvířka plná lámací, 1 police                                                                                                                                          Horní skříňka š.60/60/31 cm výplň sklo, 1 police                                                                                                                                           Horní skříňka š.60/60/31 cm výplň sklo , 1 police 
Potravinová skříň 268/60/57 cm , 2 dvířka plná, výsuvný systém spodní dno +1police s plným dnem, výsuvný systém horní dno + 4 police s plným dnem                                                                                                                                                                                                           Skříň pro vestavbu tpečící rouby a mikrovlnné trouby 268/60/57 cm, horní dviřka výklopná, spodní dvířkavýsuv dno + 1 police
Dřez z kompozitního materiálu s odkapovou plochou, celková  š. min 1000mm
Dřezová baterie černá se sprchou, montáž do plochy dřezu                                                                            Výškově stavitelné nohy, Sokly v barvě korpusů
Vestavná varná sklokeramická deska  š. 60cm, bez kovové hrany , dotykové ovládání, časovač, příkon max. 6400 W, 220/240 V, 4 zóny, Levá přední zóna: 800/1600/2300 W / 12/17,5/21 cm
Levá zadní zóna: 1200 W / 14,5 cm Pravá přední zóna: 1200 W / 14,5 cm Pravá zadní zóna: 700/1700 W / 12/18 cm                                                                                                                                                                 Zadní obkladový panel tl. 8mm v dekoru pracovní desky a dl. 4,5m                                                                               Myčka - standardní (60 cm), vestavná a plně integrovaná, energetická třída min. B, umyje až 14 sad nádobí na jeden cyklus (program ECO), emise hluku min. B, šuplík na příbory, odložený start, extra sušení, poloviční cyklus, automatické otevírání dveří, ochrana proti přetečení, nastavitelný horní koš i při naložení, maximální výška nádobí 31 cm, displej, vodní senzor, program na ochranu skla a promítání průběhu programu na podlahu, duální ramena, AquaStop, tříletá záruka na myčku a 12 let záruka na invertorový motor, rozměry 82 × 59,8 × 55 cm (V×Š×H), délka přívodního kabelu 165cm, čelní panel na dvířkách ve dekoru dvířek                                                            Vestavná trouba - rozměry 59,5 × 59,5 × 56,7 cm (V×Š×H), parní, objem 70 l, vybavena grilem, horním, spodním ohřevem, kruhovým topným tělesem, rozmrazováním, programem na pizzu, ventilátorem, disponuje teleskopickým vysouváním plechu, příkon 2400 W, 3vrstvé sklo dvířek, časovač, dětská pojistka, displej, studené dveře trouby, tlumené zavírání dvířek a vnitřní osvětlení, 2 plechy a 1 rošt v balení, energetická třída min. A+, síťový kabel se zástrčkou součástí balení                                                                    Mikrovlnná trouba - vestavná, celočerná, příkon 1250 W, vnitřní objem 20 l, 5 úrovní výkonu, 800 W výkon mikrovlnného ohřevu, disponuje grilem o výkonu 1000 W, s 24,5 cm otočným talířem, rozmrazování, gril, časovač, dětská pojistka a automatické programy, otevírání dvířek na stranu, vnější rozměry 38,8 × 59,5 × 34,4 cm (V×Š×H)                                                               (technicképarametry spotřebičů jsou uvedeny jako minimální požadované)</t>
  </si>
  <si>
    <t>Poznámka k položce:
Zhotovitel předloží 3D návrh, možnost řešit min. 3 uspořádání, finální vzhled linky odsouhlasí objednatel
Pracovní deska tl 40mm, strukturovaný povrch - výběr min. z 10-ti dekorů
Korpusy skříněk - laminové desky tl 12 mm, ABS hrany, výběr 5-zi dekorů
Dvířka sříněk  s pomalým dovíráním- folie, 3d strukturovaný povrch, výběr nejméně z 10-ti dekorů                                              Madla broušený hliník, výběr ze 4 druhů
Šuplíky spodní 3x plnovýsuv s tichým dojezdem š.50 cm                                                                                                                                         Šuplíky spodní 3x plnovýsuv s tichým dojezdem š. 90cm pod varnou deskou
Spodní skříňka š.60, výsuvná , pod dřez se systémem košů pro třídění odpadů (4 koše)                                                                  Spodní skříňka pro vestavbu myčky š.60cm                                                                                                                                               Spodní skříňka š.60cm  1 police                                                                                                                                                                    Spodní skříňka š.60cm  1 police                                                                                                                     
Skříňka nad digestoř š. 90/30 cm s výklopnými dvířky                                                                                                                                                                      Digestoř š. 60 cm černíá3 stupně výkonu, min. 175m3/h, 2 vyměnitelné tukové filtry, hlučnost max. 67 dB
Horní dvířka výklopná s  pístovým mechanizmem a lámacím pantem
Horní skříňka š.60/60/31 cm výplň sklo , 1 police                                                                                                                                                         Horní skříňka š.60/60/31 cm dvířka plná lámací, 1 police                                                                                                                            Horní skříňka š.60/60/31 cm dvířka plná lámací, 1 police                                                                                                                                      Horní skříňka š.50/60/31 cm výplň sklo, 1 police                                                                                                                                           Horní skříňka š.60/60/31 cm výplň sklo , 1 police 
Potravinová skříň 268/60/57 cm , 2 dvířka plná, výsuvný systém spodní dno +1police s plným dnem, výsuvný systém horní dno + 4 police s plným dnem                                                                                                                                                                                                           Skříň pro vestavbu tpečící rouby a mikrovlnné trouby 268/60/57 cm, horní dviřka výklopná, spodní dvířkavýsuv dno + 1 police
Dřez z kompozitního materiálu s odkapovou plochou, celková  š. min 1000mm
Dřezová baterie černá se sprchou, montáž do plochy dřezu                                                                                        Výškově stavitelné nohy, Sokly v barvě korpusů
Vestavná varná sklokeramická deska  š. 60cm, bez kovové hrany , dotykové ovládání, časovač, příkon max. 6400 W, 220/240 V, 4 zóny, Levá přední zóna: 800/1600/2300 W / 12/17,5/21 cm
Levá zadní zóna: 1200 W / 14,5 cm Pravá přední zóna: 1200 W / 14,5 cm Pravá zadní zóna: 700/1700 W / 12/18 cm                                                                                                                                                                 Zadní obkladový panel tl. 8mm v dekoru pracovní desky a dl. 5 m                                                                               Myčka - standardní (60 cm), vestavná a plně integrovaná, energetická třída min. B, umyje až 14 sad nádobí na jeden cyklus (program ECO), emise hluku min. B, šuplík na příbory, odložený start, extra sušení, poloviční cyklus, automatické otevírání dveří, ochrana proti přetečení, nastavitelný horní koš i při naložení, maximální výška nádobí 31 cm, displej, vodní senzor, program na ochranu skla a promítání průběhu programu na podlahu, duální ramena, AquaStop, tříletá záruka na myčku a 12 let záruka na invertorový motor, rozměry 82 × 59,8 × 55 cm (V×Š×H), délka přívodního kabelu 165cm, čelní panel na dvířkách ve dekoru dvířek                                                            Vestavná trouba - rozměry 59,5 × 59,5 × 56,7 cm (V×Š×H), parní, objem 70 l, vybavena grilem, horním, spodním ohřevem, kruhovým topným tělesem, rozmrazováním, programem na pizzu, ventilátorem, disponuje teleskopickým vysouváním plechu, příkon 2400 W, 3vrstvé sklo dvířek, časovač, dětská pojistka, displej, studené dveře trouby, tlumené zavírání dvířek a vnitřní osvětlení, 2 plechy a 1 rošt v balení, energetická třída min. A+, síťový kabel se zástrčkou součástí balení                                                                    Mikrovlnná trouba - vestavná, celočerná, příkon 1250 W, vnitřní objem 20 l, 5 úrovní výkonu, 800 W výkon mikrovlnného ohřevu, disponuje grilem o výkonu 1000 W, s 24,5 cm otočným talířem, rozmrazování, gril, časovač, dětská pojistka a automatické programy, otevírání dvířek na stranu, vnější rozměry 38,8 × 59,5 × 34,4 cm (V×Š×H)                                                               (technicképarametry spotřebičů jsou uvedeny jako minimální požadované)</t>
  </si>
  <si>
    <t>Poznámka k položce:
Zhotovitel předloží 3D návrh, možnost řešit min. 3 uspořádání, finální vzhled linky odsouhlasí objednatel
Pracovní deska tl 40mm, strukturovaný povrch - výběr min. z 10-ti dekorů
Korpusy skříněk - laminové desky tl 12 mm, ABS hrany, výběr 5-zi dekorů
Dvířka sříněk  s pomalým dovíráním- folie, 3d strukturovaný povrch, výběr nejméně z 10-ti dekorů                                              Madla broušený hliník, výběr ze 4 druhů
Šuplíky spodní 3x plnovýsuv s tichým dojezdem š.50 cm                                                                                                                                         Šuplíky spodní 3x plnovýsuv s tichým dojezdem š. 90cm pod varnou deskou
Spodní skříňka š.60, výsuvná , pod dřez se systémem košů pro třídění odpadů (4 koše)                                                                  Spodní skříňka pro vestavbu myčky š.60cm                                                                                                                                               Spodní skříňka š.60cm  1 police                                                                                                                                                                    Spodní skříňka š.60cm  1 police                                                                                                                     
Skříňka nad digestoř š. 90/30 cm s výklopnými dvířky                                                                                                                                                                      Digestoř š. 60 cm černíá3 stupně výkonu, min. 175m3/h, 2 vyměnitelné tukové filtry, hlučnost max. 67 dB
Horní dvířka výklopná s  pístovým mechanizmem a lámacím pantem
Horní skříňka š.60/60/31 cm výplň sklo , 1 police                                                                                                                                                         Horní skříňka š.60/60/31 cm dvířka plná lámací, 1 police                                                                                                                            Horní skříňka š.60/60/31 cm dvířka plná lámací, 1 police                                                                                                                                      Horní skříňka š.50/60/31 cm výplň sklo, 1 police                                                                                                                                           Horní skříňka š.60/60/31 cm výplň sklo , 1 police 
Potravinová skříň 268/60/57 cm , 2 dvířka plná, výsuvný systém spodní dno +1police s plným dnem, výsuvný systém horní dno + 4 police s plným dnem                                                                                                                                                                                                           Skříň pro vestavbu tpečící rouby a mikrovlnné trouby 268/60/57 cm, horní dviřka výklopná, spodní dvířkavýsuv dno + 1 police
Dřez z kompozitního materiálu s odkapovou plochou, celková  š. min 1000mm
Dřezová baterie černá se sprchou, montáž do plochy dřezu                                                                                                                Výškově stavitelné nohy, Sokly v barvě korpusů
Vestavná varná sklokeramická deska  š. 60cm, bez kovové hrany , dotykové ovládání, časovač, příkon max. 6400 W, 220/240 V, 4 zóny, Levá přední zóna: 800/1600/2300 W / 12/17,5/21 cm
Levá zadní zóna: 1200 W / 14,5 cm Pravá přední zóna: 1200 W / 14,5 cm Pravá zadní zóna: 700/1700 W / 12/18 cm                                                                                                                                                                 Zadní obkladový panel tl. 8mm v dekoru pracovní desky a dl. 5m                                                                                                             Myčka - standardní (60 cm), vestavná a plně integrovaná, energetická třída min. B, umyje až 14 sad nádobí na jeden cyklus (program ECO), emise hluku min. B, šuplík na příbory, odložený start, extra sušení, poloviční cyklus, automatické otevírání dveří, ochrana proti přetečení, nastavitelný horní koš i při naložení, maximální výška nádobí 31 cm, displej, vodní senzor, program na ochranu skla a promítání průběhu programu na podlahu, duální ramena, AquaStop, tříletá záruka na myčku a 12 let záruka na invertorový motor, rozměry 82 × 59,8 × 55 cm (V×Š×H), délka přívodního kabelu 165cm, čelní panel na dvířkách ve dekoru dvířek                                                            Vestavná trouba - rozměry 59,5 × 59,5 × 56,7 cm (V×Š×H), parní, objem 70 l, vybavena grilem, horním, spodním ohřevem, kruhovým topným tělesem, rozmrazováním, programem na pizzu, ventilátorem, disponuje teleskopickým vysouváním plechu, příkon 2400 W, 3vrstvé sklo dvířek, časovač, dětská pojistka, displej, studené dveře trouby, tlumené zavírání dvířek a vnitřní osvětlení, 2 plechy a 1 rošt v balení, energetická třída min. A+, síťový kabel se zástrčkou součástí balení                                                                    Mikrovlnná trouba - vestavná, celočerná, příkon 1250 W, vnitřní objem 20 l, 5 úrovní výkonu, 800 W výkon mikrovlnného ohřevu, disponuje grilem o výkonu 1000 W, s 24,5 cm otočným talířem, rozmrazování, gril, časovač, dětská pojistka a automatické programy, otevírání dvířek na stranu, vnější rozměry 38,8 × 59,5 × 34,4 cm (V×Š×H)                                                               (technicképarametry spotřebičů jsou uvedeny jako minimální požadované)</t>
  </si>
  <si>
    <r>
      <t xml:space="preserve">Poznámka k položce:_x000D_
Zhotovitel předloží 3D návrh, možnost řešit min. 3 uspořádání, finální vzhled linky odsouhlasí objednatel_x000D_
Pracovní deska tl 40mm, strukturovaný povrch - výběr min. z 10-ti dekorů_x000D_
Korpusy skříněk - laminové desky tl 12 mm, ABS hrany, výběr 5-zi dekorů_x000D_
Dvířka sříněk  s pomalým dovíráním- folie, 3d strukturovaný povrch, výběr nejméně z 10-ti dekorů_x000D_                                               Madla broušený hliník, výběr ze 4 druhů
Šuplíky spodní 3x plnovýsuv s tichým dojezdem_x000D_ š.40 cm                                                                                                                                         Šuplíky spodní 3x plnovýsuv s tichým dojezdem š. 60 cm pod varnou deskou
Spodní skříňka š.60, výsuvná , pod dřez se systémem košů pro třídění odpadů (4 koše)                                                                  Spodní skříňka pro vestavbu myčky š.60cm                                                                                                                          
Skříňka nad digestoř š. 90/30 cm s výklopnými dvířky                                                                                                                                                                      Digestoř š. 60 cm černíá3 stupně výkonu, min. 175m3/h, 2 vyměnitelné tukové filtry, hlučnost max. 67 dB
Horní dvířka výklopná s  pístovým mechanizmem a lámacím pantem_x000D_
Horní skříňka š.60/60/31 cm výplň sklo , 1 police                                                                                                                                                         Horní skříňka š.60/60/31 cm dvířka plná lámací, 1 police                                                                                                                                          Horní skříňka š.40/60/31 cm výplň sklo, 1 police
Potravinová skříň 268/30/57 cm , 2 dvířka plná, výsuvný systém spodní dno +1police s plným dnem, výsuvný systém horní dno + 4 police s plným dnem                                                                                                                                                                                                           Skříň pro vestavbu tpečící rouby a mikrovlnné trouby 268/60/57 cm, horní dviřka výklopná, spodní dvířkavýsuv dno + 1 police
Dřez z kompozitního materiálu s odkapovou plochou, celková  š. min 1000mm_x000D_
Dřezová baterie černá se sprchou, montáž do plochy dřezu_x000D_
Výškově stavitelné nohy_x000D_, Sokly v barvě korpusů_x000D_
Vestavná varná sklokeramická deska  š. 60cm, bez kovové hrany , dotykové ovládání, časovač, příkon max. 6400 W, 220/240 V, 4 zóny, Levá přední zóna: 800/1600/2300 W / 12/17,5/21 cm
Levá zadní zóna: 1200 W / 14,5 cm Pravá přední zóna: 1200 W / 14,5 cm Pravá zadní zóna: 700/1700 W / 12/18 cm                                                                                                                                                                 </t>
    </r>
    <r>
      <rPr>
        <i/>
        <sz val="6"/>
        <rFont val="Arial CE"/>
        <family val="2"/>
        <charset val="238"/>
      </rPr>
      <t>Zadní obkladový panel tl. 8mm v dekoru pracovní desky a dl. 3,1m                                                                                       Myčka - standardní (60 cm), vestavná a plně integrovaná, energetická třída min. B, umyje až 14 sad nádobí na jeden cyklus (program ECO), emise hluku min. B, šuplík na příbory, odložený start, extra sušení, poloviční cyklus, automatické otevírání dveří, ochrana proti přetečení, nastavitelný horní koš i při naložení, maximální výška nádobí 31 cm, displej, vodní senzor, program na ochranu skla a promítání průběhu programu na podlahu, duální ramena, AquaStop, tříletá záruka na myčku a 12 let záruka na invertorový motor, rozměry 82 × 59,8 × 55 cm (V×Š×H), délka přívodního kabelu 165cm, čelní panel na dvířkách ve dekoru dvířek                                                            Vestavná trouba - rozměry 59,5 × 59,5 × 56,7 cm (V×Š×H), parní, objem 70 l, vybavena grilem, horním, spodním ohřevem, kruhovým topným tělesem, rozmrazováním, programem na pizzu, ventilátorem, disponuje teleskopickým vysouváním plechu, příkon 2400 W, 3vrstvé sklo dvířek, časovač, dětská pojistka, displej, studené dveře trouby, tlumené zavírání dvířek a vnitřní osvětlení, 2 plechy a 1 rošt v balení, energetická třída min. A+, síťový kabel se zástrčkou součástí balení                                                                    Mikrovlnná trouba - vestavná, celočerná, příkon 1250 W, vnitřní objem 20 l, 5 úrovní výkonu, 800 W výkon mikrovlnného ohřevu, disponuje grilem o výkonu 1000 W, s 24,5 cm otočným talířem, rozmrazování, gril, časovač, dětská pojistka a automatické programy, otevírání dvířek na stranu, vnější rozměry 38,8 × 59,5 × 34,4 cm (V×Š×H)                                                               (technicképarametry spotřebičů jsou uvedeny jako minimální požadované)</t>
    </r>
  </si>
  <si>
    <r>
      <t xml:space="preserve">Poznámka k položce:_x000D_
Zhotovitel předloží 3D návrh, možnost řešit min. 3 uspořádání, finální vzhled linky odsouhlasí objednatel_x000D_
Pracovní deska tl 40mm, strukturovaný povrch - výběr min. z 10-ti dekorů_x000D_
Korpusy skříněk - laminové desky tl 12 mm, ABS hrany, výběr 5-zi dekorů_x000D_
Dvířka sříněk  s pomalým dovíráním- folie, 3d strukturovaný povrch, výběr nejméně z 10-ti dekorů_x000D_                                               Madla broušený hliník, výběr ze 4 druhů
Šuplíky spodní 3x plnovýsuv s tichým dojezdem_x000D_ š.50 cm                                                                                                                                         Šuplíky spodní 3x plnovýsuv s tichým dojezdem š. 90cm pod varnou deskou
Spodní skříňka š.60, výsuvná , pod dřez se systémem košů pro třídění odpadů (4 koše)                                                                  Spodní skříňka pro vestavbu myčky š.60cm  Spodní skříňka š. 30  výsuvný systém dno + 1 police s plným dnem                                                                                                                       
Skříňka nad digestoř š. 90/30 cm s výklopnými dvířky                                                                                                                                                                      Digestoř š. 60 cm černíá3 stupně výkonu, min. 175m3/h, 2 vyměnitelné tukové filtry, hlučnost max. 67 dB
Horní dvířka výklopná s  pístovým mechanizmem a lámacím pantem_x000D_
Horní skříňka š.80/60/31 cm výplň sklo , 1 police                                                                                                                                                         Horní skříňka š.60/60/31 cm dvířka plná lámací, 1 police                                                                                                                                          Horní skříňka š.50/60/31 cm výplň sklo, 1 police
Potravinová skříň 268/60/57 cm , 2 dvířka plná, výsuvný systém spodní dno +1police s plným dnem, výsuvný systém horní dno + 4 police s plným dnem                                                                                                                                                                                                           Skříň pro vestavbu tpečící rouby a mikrovlnné trouby 268/60/57 cm, horní dviřka výklopná, spodní dvířkavýsuv dno + 1 police
Dřez z kompozitního materiálu s odkapovou plochou, celková  š. min 1000mm_x000D_
Dřezová baterie černá se sprchou, montáž do plochy dřezu_x000D_
Výškově stavitelné nohy_x000D_ Sokly v barvě korpusů_x000D_
Vestavná varná sklokeramická deska  š. 60cm, bez kovové hrany , dotykové ovládání, časovač, příkon max. 6400 W, 220/240 V, 4 zóny, Levá přední zóna: 800/1600/2300 W / 12/17,5/21 cm
Levá zadní zóna: 1200 W / 14,5 cm Pravá přední zóna: 1200 W / 14,5 cm Pravá zadní zóna: 700/1700 W / 12/18 cm                                                                                                                                                                 </t>
    </r>
    <r>
      <rPr>
        <i/>
        <sz val="6"/>
        <rFont val="Arial CE"/>
        <family val="2"/>
        <charset val="238"/>
      </rPr>
      <t>Zadní obkladový panel tl. 8mm v dekoru pracovní desky a dl. 4m                                                                               Myčka - standardní (60 cm), vestavná a plně integrovaná, energetická třída min. B, umyje až 14 sad nádobí na jeden cyklus (program ECO), emise hluku min. B, šuplík na příbory, odložený start, extra sušení, poloviční cyklus, automatické otevírání dveří, ochrana proti přetečení, nastavitelný horní koš i při naložení, maximální výška nádobí 31 cm, displej, vodní senzor, program na ochranu skla a promítání průběhu programu na podlahu, duální ramena, AquaStop, tříletá záruka na myčku a 12 let záruka na invertorový motor, rozměry 82 × 59,8 × 55 cm (V×Š×H), délka přívodního kabelu 165cm, čelní panel na dvířkách ve dekoru dvířek                                                            Vestavná trouba - rozměry 59,5 × 59,5 × 56,7 cm (V×Š×H), parní, objem 70 l, vybavena grilem, horním, spodním ohřevem, kruhovým topným tělesem, rozmrazováním, programem na pizzu, ventilátorem, disponuje teleskopickým vysouváním plechu, příkon 2400 W, 3vrstvé sklo dvířek, časovač, dětská pojistka, displej, studené dveře trouby, tlumené zavírání dvířek a vnitřní osvětlení, 2 plechy a 1 rošt v balení, energetická třída min. A+, síťový kabel se zástrčkou součástí balení                                                                    Mikrovlnná trouba - vestavná, celočerná, příkon 1250 W, vnitřní objem 20 l, 5 úrovní výkonu, 800 W výkon mikrovlnného ohřevu, disponuje grilem o výkonu 1000 W, s 24,5 cm otočným talířem, rozmrazování, gril, časovač, dětská pojistka a automatické programy, otevírání dvířek na stranu, vnější rozměry 38,8 × 59,5 × 34,4 cm (V×Š×H)                                                               (technicképarametry spotřebičů jsou uvedeny jako minimální požadované)</t>
    </r>
  </si>
  <si>
    <r>
      <t xml:space="preserve">Poznámka k položce:_x000D_
Zhotovitel předloží 3D návrh, možnost řešit min. 3 uspořádání, finální vzhled linky odsouhlasí objednatel_x000D_
Pracovní deska tl 40mm, strukturovaný povrch - výběr min. z 10-ti dekorů_x000D_
Korpusy skříněk - laminové desky tl 12 mm, ABS hrany, výběr 5-zi dekorů_x000D_
Dvířka sříněk  s pomalým dovíráním- folie, 3d strukturovaný povrch, výběr nejméně z 10-ti dekorů_x000D_                                               Madla broušený hliník, výběr ze 4 druhů                                                                                                                                                    Šuplíky spodní 3x plnovýsuv s tichým dojezdem š. 60cm pod varnou deskou
Spodní skříňka š.60, výsuvná , pod dřez se systémem košů pro třídění odpadů (4 koše)                                                                  Spodní skříňka pro vestavbu myčky š.60cm                                                                                                                          
Skříňka nad digestoř š. 60/30 cm s výklopnými dvířky                                                                                                                                                                      Digestoř š. 60 cm černíá3 stupně výkonu, min. 175m3/h, 2 vyměnitelné tukové filtry, hlučnost max. 67 dB
Horní dvířka výklopná s  pístovým mechanizmem a lámacím pantem_x000D_
Horní skříňka š.60/60/31 cm výplň sklo , 1 police                                                                                                                                                         Horní skříňka š.60/60/31 cm dvířka plná lámací, 1 police                                                                                                                                          
Potravinová skříň 268/30/57 cm , 2 dvířka plná, výsuvný systém spodní dno +1police s plným dnem, výsuvný systém horní dno + 4 police s plným dnem                                                                                                                                                                                                           Skříň pro vestavbu tpečící rouby a mikrovlnné trouby 268/60/57 cm, horní dviřka výklopná, spodní dvířkavýsuv dno + 1 police
Dřez z kompozitního materiálu s odkapovou plochou, celková  š. min 1000mm_x000D_
Dřezová baterie černá se sprchou, montáž do plochy dřezu_x000D_
Výškově stavitelné nohy_x000D_, Sokly v barvě korpusů_x000D_
Vestavná varná sklokeramická deska  š. 60cm, bez kovové hrany , dotykové ovládání, časovač, příkon max. 6400 W, 220/240 V, 4 zóny, Levá přední zóna: 800/1600/2300 W / 12/17,5/21 cm
Levá zadní zóna: 1200 W / 14,5 cm Pravá přední zóna: 1200 W / 14,5 cm Pravá zadní zóna: 700/1700 W / 12/18 cm                                                                                                                                                                 </t>
    </r>
    <r>
      <rPr>
        <i/>
        <sz val="6"/>
        <rFont val="Arial CE"/>
        <family val="2"/>
        <charset val="238"/>
      </rPr>
      <t>Zadní obkladový panel tl. 8mm v dekoru pracovní desky a dl. 3m                                                                               Myčka - standardní (60 cm), vestavná a plně integrovaná, energetická třída min. B, umyje až 14 sad nádobí na jeden cyklus (program ECO), emise hluku min. B, šuplík na příbory, odložený start, extra sušení, poloviční cyklus, automatické otevírání dveří, ochrana proti přetečení, nastavitelný horní koš i při naložení, maximální výška nádobí 31 cm, displej, vodní senzor, program na ochranu skla a promítání průběhu programu na podlahu, duální ramena, AquaStop, tříletá záruka na myčku a 12 let záruka na invertorový motor, rozměry 82 × 59,8 × 55 cm (V×Š×H), délka přívodního kabelu 165cm, čelní panel na dvířkách ve dekoru dvířek                                                            Vestavná trouba - rozměry 59,5 × 59,5 × 56,7 cm (V×Š×H), parní, objem 70 l, vybavena grilem, horním, spodním ohřevem, kruhovým topným tělesem, rozmrazováním, programem na pizzu, ventilátorem, disponuje teleskopickým vysouváním plechu, příkon 2400 W, 3vrstvé sklo dvířek, časovač, dětská pojistka, displej, studené dveře trouby, tlumené zavírání dvířek a vnitřní osvětlení, 2 plechy a 1 rošt v balení, energetická třída min. A+, síťový kabel se zástrčkou součástí balení                                                                    Mikrovlnná trouba - vestavná, celočerná, příkon 1250 W, vnitřní objem 20 l, 5 úrovní výkonu, 800 W výkon mikrovlnného ohřevu, disponuje grilem o výkonu 1000 W, s 24,5 cm otočným talířem, rozmrazování, gril, časovač, dětská pojistka a automatické programy, otevírání dvířek na stranu, vnější rozměry 38,8 × 59,5 × 34,4 cm (V×Š×H)                                                               (technicképarametry spotřebičů jsou uvedeny jako minimální požadované)</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</si>
</sst>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0.00%"/>
    <numFmt numFmtId="165" formatCode="dd\.mm\.yyyy"/>
    <numFmt numFmtId="166" formatCode="#,##0.00000"/>
    <numFmt numFmtId="167" formatCode="#,##0.000"/>
    <numFmt numFmtId="168" formatCode="##\ ###\ ##0;##\ ###\ ##0;"/>
    <numFmt numFmtId="169" formatCode="#\ ###\ ##0;#\ ###\ ##0;"/>
    <numFmt numFmtId="170" formatCode="0.00;0.00;"/>
    <numFmt numFmtId="171" formatCode="0.000;0.000;"/>
    <numFmt numFmtId="172" formatCode="#\ ###\ ###"/>
    <numFmt numFmtId="173" formatCode="000000000"/>
  </numFmts>
  <fonts count="61">
    <font>
      <sz val="8"/>
      <name val="Arial CE"/>
      <family val="2"/>
    </font>
    <font>
      <sz val="11"/>
      <color theme="1"/>
      <name val="Calibri"/>
      <family val="2"/>
      <charset val="238"/>
      <scheme val="minor"/>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9"/>
      <color rgb="FF0000FF"/>
      <name val="Arial CE"/>
    </font>
    <font>
      <i/>
      <sz val="8"/>
      <color rgb="FF0000FF"/>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
      <sz val="11"/>
      <color theme="1"/>
      <name val="Times New Roman CE"/>
      <charset val="238"/>
    </font>
    <font>
      <b/>
      <sz val="10"/>
      <color theme="1"/>
      <name val="Times New Roman CE"/>
      <charset val="238"/>
    </font>
    <font>
      <sz val="10"/>
      <color theme="1"/>
      <name val="Times New Roman CE"/>
      <charset val="238"/>
    </font>
    <font>
      <b/>
      <sz val="16"/>
      <color theme="1"/>
      <name val="Times New Roman CE"/>
      <charset val="238"/>
    </font>
    <font>
      <b/>
      <sz val="11"/>
      <color theme="1"/>
      <name val="Times New Roman CE"/>
      <charset val="238"/>
    </font>
    <font>
      <b/>
      <sz val="12"/>
      <color theme="1"/>
      <name val="Times New Roman CE"/>
      <charset val="238"/>
    </font>
    <font>
      <i/>
      <sz val="6"/>
      <color rgb="FF969696"/>
      <name val="Arial CE"/>
      <family val="2"/>
      <charset val="238"/>
    </font>
    <font>
      <i/>
      <sz val="6"/>
      <name val="Arial CE"/>
      <family val="2"/>
      <charset val="238"/>
    </font>
  </fonts>
  <fills count="6">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indexed="22"/>
        <bgColor indexed="64"/>
      </patternFill>
    </fill>
  </fills>
  <borders count="6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style="medium">
        <color indexed="64"/>
      </right>
      <top style="thick">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medium">
        <color indexed="64"/>
      </left>
      <right style="hair">
        <color indexed="64"/>
      </right>
      <top/>
      <bottom style="hair">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right/>
      <top style="medium">
        <color indexed="64"/>
      </top>
      <bottom style="hair">
        <color indexed="64"/>
      </bottom>
      <diagonal/>
    </border>
    <border>
      <left style="medium">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hair">
        <color indexed="64"/>
      </left>
      <right style="medium">
        <color indexed="64"/>
      </right>
      <top style="hair">
        <color indexed="64"/>
      </top>
      <bottom style="medium">
        <color indexed="64"/>
      </bottom>
      <diagonal/>
    </border>
    <border>
      <left/>
      <right style="medium">
        <color indexed="64"/>
      </right>
      <top/>
      <bottom style="hair">
        <color indexed="64"/>
      </bottom>
      <diagonal/>
    </border>
    <border>
      <left style="medium">
        <color indexed="64"/>
      </left>
      <right/>
      <top/>
      <bottom style="hair">
        <color indexed="64"/>
      </bottom>
      <diagonal/>
    </border>
    <border>
      <left/>
      <right style="medium">
        <color indexed="64"/>
      </right>
      <top/>
      <bottom/>
      <diagonal/>
    </border>
    <border>
      <left style="medium">
        <color indexed="64"/>
      </left>
      <right/>
      <top/>
      <bottom/>
      <diagonal/>
    </border>
  </borders>
  <cellStyleXfs count="3">
    <xf numFmtId="0" fontId="0" fillId="0" borderId="0"/>
    <xf numFmtId="0" fontId="51" fillId="0" borderId="0" applyNumberFormat="0" applyFill="0" applyBorder="0" applyAlignment="0" applyProtection="0"/>
    <xf numFmtId="0" fontId="1" fillId="0" borderId="1"/>
  </cellStyleXfs>
  <cellXfs count="442">
    <xf numFmtId="0" fontId="0" fillId="0" borderId="0" xfId="0"/>
    <xf numFmtId="0" fontId="0" fillId="0" borderId="0" xfId="0"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0" fillId="0" borderId="0" xfId="0" applyAlignment="1">
      <alignment vertical="center" wrapText="1"/>
    </xf>
    <xf numFmtId="0" fontId="7" fillId="0" borderId="0" xfId="0" applyFont="1" applyAlignment="1">
      <alignment vertical="center"/>
    </xf>
    <xf numFmtId="0" fontId="8" fillId="0" borderId="0" xfId="0" applyFont="1" applyAlignment="1">
      <alignment vertical="center"/>
    </xf>
    <xf numFmtId="0" fontId="0" fillId="0" borderId="0" xfId="0" applyAlignment="1">
      <alignment horizontal="center" vertical="center" wrapText="1"/>
    </xf>
    <xf numFmtId="0" fontId="9" fillId="0" borderId="0" xfId="0" applyFont="1"/>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Alignment="1">
      <alignment horizontal="left" vertical="center"/>
    </xf>
    <xf numFmtId="0" fontId="0" fillId="0" borderId="2" xfId="0" applyBorder="1"/>
    <xf numFmtId="0" fontId="0" fillId="0" borderId="3" xfId="0" applyBorder="1"/>
    <xf numFmtId="0" fontId="0" fillId="0" borderId="4" xfId="0" applyBorder="1"/>
    <xf numFmtId="0" fontId="15" fillId="0" borderId="0" xfId="0" applyFont="1" applyAlignment="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lignment horizontal="left" vertical="top"/>
    </xf>
    <xf numFmtId="0" fontId="3" fillId="0" borderId="0" xfId="0" applyFont="1" applyAlignment="1">
      <alignment horizontal="left" vertical="center"/>
    </xf>
    <xf numFmtId="0" fontId="4" fillId="0" borderId="0" xfId="0" applyFont="1" applyAlignment="1">
      <alignment horizontal="left" vertical="top"/>
    </xf>
    <xf numFmtId="0" fontId="2" fillId="0" borderId="0" xfId="0" applyFont="1" applyAlignment="1">
      <alignment horizontal="left" vertical="center"/>
    </xf>
    <xf numFmtId="0" fontId="3" fillId="2" borderId="0" xfId="0" applyFont="1" applyFill="1" applyAlignment="1" applyProtection="1">
      <alignment horizontal="left" vertical="center"/>
      <protection locked="0"/>
    </xf>
    <xf numFmtId="49" fontId="3" fillId="2" borderId="0" xfId="0" applyNumberFormat="1" applyFont="1" applyFill="1" applyAlignment="1" applyProtection="1">
      <alignment horizontal="left" vertical="center"/>
      <protection locked="0"/>
    </xf>
    <xf numFmtId="0" fontId="3" fillId="0" borderId="0" xfId="0" applyFont="1" applyAlignment="1">
      <alignment horizontal="left" vertical="center" wrapText="1"/>
    </xf>
    <xf numFmtId="0" fontId="0" fillId="0" borderId="5" xfId="0" applyBorder="1"/>
    <xf numFmtId="0" fontId="0" fillId="0" borderId="4" xfId="0" applyBorder="1" applyAlignment="1">
      <alignment vertical="center"/>
    </xf>
    <xf numFmtId="0" fontId="19" fillId="0" borderId="6" xfId="0" applyFont="1" applyBorder="1" applyAlignment="1">
      <alignment horizontal="left" vertical="center"/>
    </xf>
    <xf numFmtId="0" fontId="0" fillId="0" borderId="6" xfId="0" applyBorder="1" applyAlignment="1">
      <alignment vertical="center"/>
    </xf>
    <xf numFmtId="0" fontId="2" fillId="0" borderId="0" xfId="0" applyFont="1" applyAlignment="1">
      <alignment horizontal="right" vertical="center"/>
    </xf>
    <xf numFmtId="0" fontId="2" fillId="0" borderId="4" xfId="0" applyFont="1" applyBorder="1" applyAlignment="1">
      <alignment vertical="center"/>
    </xf>
    <xf numFmtId="0" fontId="0" fillId="3" borderId="0" xfId="0" applyFill="1" applyAlignment="1">
      <alignment vertical="center"/>
    </xf>
    <xf numFmtId="0" fontId="5" fillId="3" borderId="7" xfId="0" applyFont="1" applyFill="1" applyBorder="1" applyAlignment="1">
      <alignment horizontal="left" vertical="center"/>
    </xf>
    <xf numFmtId="0" fontId="0" fillId="3" borderId="8" xfId="0" applyFill="1" applyBorder="1" applyAlignment="1">
      <alignment vertical="center"/>
    </xf>
    <xf numFmtId="0" fontId="5" fillId="3" borderId="8" xfId="0" applyFont="1" applyFill="1" applyBorder="1" applyAlignment="1">
      <alignment horizontal="center" vertical="center"/>
    </xf>
    <xf numFmtId="0" fontId="0" fillId="0" borderId="10" xfId="0" applyBorder="1" applyAlignment="1">
      <alignment vertical="center"/>
    </xf>
    <xf numFmtId="0" fontId="0" fillId="0" borderId="1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3" fillId="0" borderId="4" xfId="0" applyFont="1" applyBorder="1" applyAlignment="1">
      <alignment vertical="center"/>
    </xf>
    <xf numFmtId="0" fontId="4" fillId="0" borderId="4" xfId="0" applyFont="1" applyBorder="1" applyAlignment="1">
      <alignment vertical="center"/>
    </xf>
    <xf numFmtId="0" fontId="4" fillId="0" borderId="0" xfId="0" applyFont="1" applyAlignment="1">
      <alignment horizontal="left" vertical="center"/>
    </xf>
    <xf numFmtId="0" fontId="19" fillId="0" borderId="0" xfId="0" applyFont="1" applyAlignment="1">
      <alignment vertical="center"/>
    </xf>
    <xf numFmtId="165" fontId="3" fillId="0" borderId="0" xfId="0" applyNumberFormat="1" applyFont="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0" xfId="0" applyFont="1" applyAlignment="1">
      <alignment horizontal="left" vertical="center"/>
    </xf>
    <xf numFmtId="0" fontId="0" fillId="0" borderId="16" xfId="0" applyBorder="1" applyAlignment="1">
      <alignment vertical="center"/>
    </xf>
    <xf numFmtId="0" fontId="0" fillId="4" borderId="8" xfId="0" applyFill="1" applyBorder="1" applyAlignment="1">
      <alignment vertical="center"/>
    </xf>
    <xf numFmtId="0" fontId="23" fillId="4" borderId="9" xfId="0" applyFont="1" applyFill="1" applyBorder="1" applyAlignment="1">
      <alignment horizontal="center" vertical="center"/>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24" fillId="0" borderId="19" xfId="0" applyFont="1" applyBorder="1" applyAlignment="1">
      <alignment horizontal="center" vertical="center" wrapText="1"/>
    </xf>
    <xf numFmtId="0" fontId="0" fillId="0" borderId="12" xfId="0" applyBorder="1" applyAlignment="1">
      <alignment vertical="center"/>
    </xf>
    <xf numFmtId="0" fontId="5" fillId="0" borderId="4"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vertical="center"/>
    </xf>
    <xf numFmtId="0" fontId="5" fillId="0" borderId="0" xfId="0" applyFont="1" applyAlignment="1">
      <alignment horizontal="center" vertical="center"/>
    </xf>
    <xf numFmtId="4" fontId="21" fillId="0" borderId="15" xfId="0" applyNumberFormat="1" applyFont="1" applyBorder="1" applyAlignment="1">
      <alignment vertical="center"/>
    </xf>
    <xf numFmtId="4" fontId="21" fillId="0" borderId="0" xfId="0" applyNumberFormat="1" applyFont="1" applyAlignment="1">
      <alignment vertical="center"/>
    </xf>
    <xf numFmtId="166" fontId="21" fillId="0" borderId="0" xfId="0" applyNumberFormat="1" applyFont="1" applyAlignment="1">
      <alignment vertical="center"/>
    </xf>
    <xf numFmtId="4" fontId="21" fillId="0" borderId="16" xfId="0" applyNumberFormat="1" applyFont="1" applyBorder="1" applyAlignment="1">
      <alignment vertical="center"/>
    </xf>
    <xf numFmtId="0" fontId="5" fillId="0" borderId="0" xfId="0" applyFont="1" applyAlignment="1">
      <alignment horizontal="left" vertical="center"/>
    </xf>
    <xf numFmtId="0" fontId="26" fillId="0" borderId="0" xfId="0" applyFont="1" applyAlignment="1">
      <alignment horizontal="left" vertical="center"/>
    </xf>
    <xf numFmtId="0" fontId="6" fillId="0" borderId="4"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4" fillId="0" borderId="0" xfId="0" applyFont="1" applyAlignment="1">
      <alignment horizontal="center" vertical="center"/>
    </xf>
    <xf numFmtId="4" fontId="29" fillId="0" borderId="15" xfId="0" applyNumberFormat="1" applyFont="1" applyBorder="1" applyAlignment="1">
      <alignment vertical="center"/>
    </xf>
    <xf numFmtId="4" fontId="29" fillId="0" borderId="0" xfId="0" applyNumberFormat="1" applyFont="1" applyAlignment="1">
      <alignment vertical="center"/>
    </xf>
    <xf numFmtId="166" fontId="29" fillId="0" borderId="0" xfId="0" applyNumberFormat="1" applyFont="1" applyAlignment="1">
      <alignment vertical="center"/>
    </xf>
    <xf numFmtId="4" fontId="29" fillId="0" borderId="16" xfId="0" applyNumberFormat="1" applyFont="1" applyBorder="1" applyAlignment="1">
      <alignment vertical="center"/>
    </xf>
    <xf numFmtId="0" fontId="6" fillId="0" borderId="0" xfId="0" applyFont="1" applyAlignment="1">
      <alignment horizontal="left" vertical="center"/>
    </xf>
    <xf numFmtId="0" fontId="30" fillId="0" borderId="0" xfId="1" applyFont="1" applyAlignment="1">
      <alignment horizontal="center" vertical="center"/>
    </xf>
    <xf numFmtId="0" fontId="3" fillId="0" borderId="0" xfId="0" applyFont="1" applyAlignment="1">
      <alignment horizontal="center" vertical="center"/>
    </xf>
    <xf numFmtId="4" fontId="2" fillId="0" borderId="15" xfId="0" applyNumberFormat="1" applyFont="1" applyBorder="1" applyAlignment="1">
      <alignment vertical="center"/>
    </xf>
    <xf numFmtId="4" fontId="2" fillId="0" borderId="0" xfId="0" applyNumberFormat="1" applyFont="1" applyAlignment="1">
      <alignment vertical="center"/>
    </xf>
    <xf numFmtId="166" fontId="2" fillId="0" borderId="0" xfId="0" applyNumberFormat="1" applyFont="1" applyAlignment="1">
      <alignment vertical="center"/>
    </xf>
    <xf numFmtId="4" fontId="2" fillId="0" borderId="16" xfId="0" applyNumberFormat="1" applyFont="1" applyBorder="1" applyAlignment="1">
      <alignment vertical="center"/>
    </xf>
    <xf numFmtId="4" fontId="2" fillId="0" borderId="20" xfId="0" applyNumberFormat="1" applyFont="1" applyBorder="1" applyAlignment="1">
      <alignment vertical="center"/>
    </xf>
    <xf numFmtId="4" fontId="2" fillId="0" borderId="21" xfId="0" applyNumberFormat="1" applyFont="1" applyBorder="1" applyAlignment="1">
      <alignment vertical="center"/>
    </xf>
    <xf numFmtId="166" fontId="2" fillId="0" borderId="21" xfId="0" applyNumberFormat="1" applyFont="1" applyBorder="1" applyAlignment="1">
      <alignment vertical="center"/>
    </xf>
    <xf numFmtId="4" fontId="2" fillId="0" borderId="22" xfId="0" applyNumberFormat="1" applyFont="1" applyBorder="1" applyAlignment="1">
      <alignment vertical="center"/>
    </xf>
    <xf numFmtId="0" fontId="32" fillId="0" borderId="0" xfId="0" applyFont="1" applyAlignment="1">
      <alignment horizontal="left" vertical="center"/>
    </xf>
    <xf numFmtId="0" fontId="0" fillId="0" borderId="4" xfId="0" applyBorder="1" applyAlignment="1">
      <alignment vertical="center" wrapText="1"/>
    </xf>
    <xf numFmtId="0" fontId="19" fillId="0" borderId="0" xfId="0" applyFont="1" applyAlignment="1">
      <alignment horizontal="left" vertical="center"/>
    </xf>
    <xf numFmtId="164" fontId="2" fillId="0" borderId="0" xfId="0" applyNumberFormat="1" applyFont="1" applyAlignment="1">
      <alignment horizontal="right" vertical="center"/>
    </xf>
    <xf numFmtId="0" fontId="0" fillId="4" borderId="0" xfId="0" applyFill="1" applyAlignment="1">
      <alignment vertical="center"/>
    </xf>
    <xf numFmtId="0" fontId="5" fillId="4" borderId="7" xfId="0" applyFont="1" applyFill="1" applyBorder="1" applyAlignment="1">
      <alignment horizontal="left" vertical="center"/>
    </xf>
    <xf numFmtId="0" fontId="5" fillId="4" borderId="8" xfId="0" applyFont="1" applyFill="1" applyBorder="1" applyAlignment="1">
      <alignment horizontal="right" vertical="center"/>
    </xf>
    <xf numFmtId="0" fontId="5" fillId="4" borderId="8" xfId="0" applyFont="1" applyFill="1" applyBorder="1" applyAlignment="1">
      <alignment horizontal="center" vertical="center"/>
    </xf>
    <xf numFmtId="4" fontId="5" fillId="4" borderId="8" xfId="0" applyNumberFormat="1" applyFont="1" applyFill="1" applyBorder="1" applyAlignment="1">
      <alignment vertical="center"/>
    </xf>
    <xf numFmtId="0" fontId="0" fillId="4" borderId="9" xfId="0" applyFill="1" applyBorder="1" applyAlignment="1">
      <alignment vertical="center"/>
    </xf>
    <xf numFmtId="0" fontId="23" fillId="4" borderId="0" xfId="0" applyFont="1" applyFill="1" applyAlignment="1">
      <alignment horizontal="left" vertical="center"/>
    </xf>
    <xf numFmtId="0" fontId="23" fillId="4" borderId="0" xfId="0" applyFont="1" applyFill="1" applyAlignment="1">
      <alignment horizontal="right" vertical="center"/>
    </xf>
    <xf numFmtId="0" fontId="33" fillId="0" borderId="0" xfId="0" applyFont="1" applyAlignment="1">
      <alignment horizontal="lef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4" fontId="7" fillId="0" borderId="21" xfId="0" applyNumberFormat="1" applyFont="1" applyBorder="1" applyAlignment="1">
      <alignment vertical="center"/>
    </xf>
    <xf numFmtId="0" fontId="8" fillId="0" borderId="4" xfId="0" applyFont="1" applyBorder="1" applyAlignment="1">
      <alignment vertical="center"/>
    </xf>
    <xf numFmtId="0" fontId="8" fillId="0" borderId="21" xfId="0" applyFont="1" applyBorder="1" applyAlignment="1">
      <alignment horizontal="left" vertical="center"/>
    </xf>
    <xf numFmtId="0" fontId="8" fillId="0" borderId="21" xfId="0" applyFont="1" applyBorder="1" applyAlignment="1">
      <alignment vertical="center"/>
    </xf>
    <xf numFmtId="4" fontId="8" fillId="0" borderId="21" xfId="0" applyNumberFormat="1" applyFont="1" applyBorder="1" applyAlignment="1">
      <alignment vertical="center"/>
    </xf>
    <xf numFmtId="0" fontId="0" fillId="0" borderId="4" xfId="0"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23" fillId="4" borderId="19" xfId="0" applyFont="1" applyFill="1" applyBorder="1" applyAlignment="1">
      <alignment horizontal="center" vertical="center" wrapText="1"/>
    </xf>
    <xf numFmtId="4" fontId="25" fillId="0" borderId="0" xfId="0" applyNumberFormat="1" applyFont="1"/>
    <xf numFmtId="166" fontId="34" fillId="0" borderId="13" xfId="0" applyNumberFormat="1" applyFont="1" applyBorder="1"/>
    <xf numFmtId="166" fontId="34" fillId="0" borderId="14" xfId="0" applyNumberFormat="1" applyFont="1" applyBorder="1"/>
    <xf numFmtId="4" fontId="35" fillId="0" borderId="0" xfId="0" applyNumberFormat="1" applyFont="1" applyAlignment="1">
      <alignment vertical="center"/>
    </xf>
    <xf numFmtId="0" fontId="9" fillId="0" borderId="4" xfId="0" applyFont="1" applyBorder="1"/>
    <xf numFmtId="0" fontId="9" fillId="0" borderId="0" xfId="0" applyFont="1" applyAlignment="1">
      <alignment horizontal="left"/>
    </xf>
    <xf numFmtId="0" fontId="7" fillId="0" borderId="0" xfId="0" applyFont="1" applyAlignment="1">
      <alignment horizontal="left"/>
    </xf>
    <xf numFmtId="0" fontId="9" fillId="0" borderId="0" xfId="0" applyFont="1" applyProtection="1">
      <protection locked="0"/>
    </xf>
    <xf numFmtId="4" fontId="7" fillId="0" borderId="0" xfId="0" applyNumberFormat="1" applyFont="1"/>
    <xf numFmtId="0" fontId="9" fillId="0" borderId="15" xfId="0" applyFont="1" applyBorder="1"/>
    <xf numFmtId="166" fontId="9" fillId="0" borderId="0" xfId="0" applyNumberFormat="1" applyFont="1"/>
    <xf numFmtId="166" fontId="9" fillId="0" borderId="16" xfId="0" applyNumberFormat="1" applyFont="1" applyBorder="1"/>
    <xf numFmtId="0" fontId="9" fillId="0" borderId="0" xfId="0" applyFont="1" applyAlignment="1">
      <alignment horizontal="center"/>
    </xf>
    <xf numFmtId="4" fontId="9" fillId="0" borderId="0" xfId="0" applyNumberFormat="1" applyFont="1" applyAlignment="1">
      <alignment vertical="center"/>
    </xf>
    <xf numFmtId="0" fontId="8" fillId="0" borderId="0" xfId="0" applyFont="1" applyAlignment="1">
      <alignment horizontal="left"/>
    </xf>
    <xf numFmtId="4" fontId="8" fillId="0" borderId="0" xfId="0" applyNumberFormat="1" applyFont="1"/>
    <xf numFmtId="0" fontId="23" fillId="0" borderId="23" xfId="0" applyFont="1" applyBorder="1" applyAlignment="1">
      <alignment horizontal="center" vertical="center"/>
    </xf>
    <xf numFmtId="49" fontId="23" fillId="0" borderId="23" xfId="0" applyNumberFormat="1" applyFont="1" applyBorder="1" applyAlignment="1">
      <alignment horizontal="left" vertical="center" wrapText="1"/>
    </xf>
    <xf numFmtId="0" fontId="23" fillId="0" borderId="23" xfId="0" applyFont="1" applyBorder="1" applyAlignment="1">
      <alignment horizontal="left" vertical="center" wrapText="1"/>
    </xf>
    <xf numFmtId="0" fontId="23" fillId="0" borderId="23" xfId="0" applyFont="1" applyBorder="1" applyAlignment="1">
      <alignment horizontal="center" vertical="center" wrapText="1"/>
    </xf>
    <xf numFmtId="167" fontId="23" fillId="0" borderId="23" xfId="0" applyNumberFormat="1" applyFont="1" applyBorder="1" applyAlignment="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lignment vertical="center"/>
    </xf>
    <xf numFmtId="0" fontId="24" fillId="2" borderId="15" xfId="0" applyFont="1" applyFill="1" applyBorder="1" applyAlignment="1" applyProtection="1">
      <alignment horizontal="left" vertical="center"/>
      <protection locked="0"/>
    </xf>
    <xf numFmtId="0" fontId="24" fillId="0" borderId="0" xfId="0" applyFont="1" applyAlignment="1">
      <alignment horizontal="center" vertical="center"/>
    </xf>
    <xf numFmtId="166" fontId="24" fillId="0" borderId="0" xfId="0" applyNumberFormat="1" applyFont="1" applyAlignment="1">
      <alignment vertical="center"/>
    </xf>
    <xf numFmtId="166" fontId="24" fillId="0" borderId="16" xfId="0" applyNumberFormat="1" applyFont="1" applyBorder="1" applyAlignment="1">
      <alignment vertical="center"/>
    </xf>
    <xf numFmtId="0" fontId="23" fillId="0" borderId="0" xfId="0" applyFont="1" applyAlignment="1">
      <alignment horizontal="left" vertical="center"/>
    </xf>
    <xf numFmtId="4" fontId="0" fillId="0" borderId="0" xfId="0" applyNumberFormat="1" applyAlignment="1">
      <alignment vertical="center"/>
    </xf>
    <xf numFmtId="0" fontId="36" fillId="0" borderId="0" xfId="0" applyFont="1" applyAlignment="1">
      <alignment horizontal="left" vertical="center"/>
    </xf>
    <xf numFmtId="0" fontId="37" fillId="0" borderId="0" xfId="1" applyFont="1" applyAlignment="1" applyProtection="1">
      <alignment vertical="center" wrapText="1"/>
    </xf>
    <xf numFmtId="0" fontId="0" fillId="0" borderId="0" xfId="0" applyAlignment="1" applyProtection="1">
      <alignment vertical="center"/>
      <protection locked="0"/>
    </xf>
    <xf numFmtId="0" fontId="0" fillId="0" borderId="15" xfId="0" applyBorder="1" applyAlignment="1">
      <alignment vertical="center"/>
    </xf>
    <xf numFmtId="0" fontId="10" fillId="0" borderId="4" xfId="0" applyFont="1" applyBorder="1" applyAlignment="1">
      <alignment vertical="center"/>
    </xf>
    <xf numFmtId="0" fontId="38" fillId="0" borderId="0" xfId="0" applyFont="1" applyAlignment="1">
      <alignment horizontal="left" vertical="center"/>
    </xf>
    <xf numFmtId="0" fontId="10" fillId="0" borderId="0" xfId="0" applyFont="1" applyAlignment="1">
      <alignment horizontal="left" vertical="center"/>
    </xf>
    <xf numFmtId="0" fontId="10" fillId="0" borderId="0" xfId="0" applyFont="1" applyAlignment="1">
      <alignment horizontal="left" vertical="center" wrapText="1"/>
    </xf>
    <xf numFmtId="0" fontId="10" fillId="0" borderId="0" xfId="0" applyFont="1" applyAlignment="1" applyProtection="1">
      <alignment vertical="center"/>
      <protection locked="0"/>
    </xf>
    <xf numFmtId="0" fontId="10" fillId="0" borderId="15" xfId="0" applyFont="1" applyBorder="1" applyAlignment="1">
      <alignment vertical="center"/>
    </xf>
    <xf numFmtId="0" fontId="10" fillId="0" borderId="16" xfId="0" applyFont="1" applyBorder="1" applyAlignment="1">
      <alignment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5" xfId="0" applyFont="1" applyBorder="1" applyAlignment="1">
      <alignment vertical="center"/>
    </xf>
    <xf numFmtId="0" fontId="11" fillId="0" borderId="16" xfId="0" applyFont="1" applyBorder="1" applyAlignment="1">
      <alignment vertical="center"/>
    </xf>
    <xf numFmtId="0" fontId="12" fillId="0" borderId="4"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5" xfId="0" applyFont="1" applyBorder="1" applyAlignment="1">
      <alignment vertical="center"/>
    </xf>
    <xf numFmtId="0" fontId="12" fillId="0" borderId="16" xfId="0" applyFont="1" applyBorder="1" applyAlignment="1">
      <alignment vertical="center"/>
    </xf>
    <xf numFmtId="0" fontId="13" fillId="0" borderId="4" xfId="0" applyFont="1" applyBorder="1" applyAlignment="1">
      <alignment vertical="center"/>
    </xf>
    <xf numFmtId="0" fontId="13" fillId="0" borderId="0" xfId="0" applyFont="1" applyAlignment="1">
      <alignment horizontal="left" vertical="center"/>
    </xf>
    <xf numFmtId="0" fontId="13" fillId="0" borderId="0" xfId="0" applyFont="1" applyAlignment="1">
      <alignment horizontal="left" vertical="center" wrapText="1"/>
    </xf>
    <xf numFmtId="167" fontId="13" fillId="0" borderId="0" xfId="0" applyNumberFormat="1" applyFont="1" applyAlignment="1">
      <alignment vertical="center"/>
    </xf>
    <xf numFmtId="0" fontId="13" fillId="0" borderId="0" xfId="0" applyFont="1" applyAlignment="1" applyProtection="1">
      <alignment vertical="center"/>
      <protection locked="0"/>
    </xf>
    <xf numFmtId="0" fontId="13" fillId="0" borderId="15" xfId="0" applyFont="1" applyBorder="1" applyAlignment="1">
      <alignment vertical="center"/>
    </xf>
    <xf numFmtId="0" fontId="13" fillId="0" borderId="16" xfId="0" applyFont="1" applyBorder="1" applyAlignment="1">
      <alignment vertical="center"/>
    </xf>
    <xf numFmtId="0" fontId="39" fillId="0" borderId="23" xfId="0" applyFont="1" applyBorder="1" applyAlignment="1">
      <alignment horizontal="center" vertical="center"/>
    </xf>
    <xf numFmtId="49" fontId="39" fillId="0" borderId="23" xfId="0" applyNumberFormat="1" applyFont="1" applyBorder="1" applyAlignment="1">
      <alignment horizontal="left" vertical="center" wrapText="1"/>
    </xf>
    <xf numFmtId="0" fontId="39" fillId="0" borderId="23" xfId="0" applyFont="1" applyBorder="1" applyAlignment="1">
      <alignment horizontal="left" vertical="center" wrapText="1"/>
    </xf>
    <xf numFmtId="0" fontId="39" fillId="0" borderId="23" xfId="0" applyFont="1" applyBorder="1" applyAlignment="1">
      <alignment horizontal="center" vertical="center" wrapText="1"/>
    </xf>
    <xf numFmtId="167" fontId="39" fillId="0" borderId="23" xfId="0" applyNumberFormat="1" applyFont="1" applyBorder="1" applyAlignment="1">
      <alignment vertical="center"/>
    </xf>
    <xf numFmtId="4" fontId="39" fillId="2" borderId="23" xfId="0" applyNumberFormat="1" applyFont="1" applyFill="1" applyBorder="1" applyAlignment="1" applyProtection="1">
      <alignment vertical="center"/>
      <protection locked="0"/>
    </xf>
    <xf numFmtId="4" fontId="39" fillId="0" borderId="23" xfId="0" applyNumberFormat="1" applyFont="1" applyBorder="1" applyAlignment="1">
      <alignment vertical="center"/>
    </xf>
    <xf numFmtId="0" fontId="40" fillId="0" borderId="4" xfId="0" applyFont="1" applyBorder="1" applyAlignment="1">
      <alignment vertical="center"/>
    </xf>
    <xf numFmtId="0" fontId="39" fillId="2" borderId="15" xfId="0" applyFont="1" applyFill="1" applyBorder="1" applyAlignment="1" applyProtection="1">
      <alignment horizontal="left" vertical="center"/>
      <protection locked="0"/>
    </xf>
    <xf numFmtId="0" fontId="39" fillId="0" borderId="0" xfId="0" applyFont="1" applyAlignment="1">
      <alignment horizontal="center" vertical="center"/>
    </xf>
    <xf numFmtId="167" fontId="23" fillId="2" borderId="23" xfId="0" applyNumberFormat="1" applyFont="1" applyFill="1" applyBorder="1" applyAlignment="1" applyProtection="1">
      <alignment vertical="center"/>
      <protection locked="0"/>
    </xf>
    <xf numFmtId="0" fontId="41" fillId="0" borderId="0" xfId="0" applyFont="1" applyAlignment="1">
      <alignment vertical="center" wrapText="1"/>
    </xf>
    <xf numFmtId="0" fontId="0" fillId="0" borderId="20" xfId="0"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24" fillId="2" borderId="20" xfId="0" applyFont="1" applyFill="1" applyBorder="1" applyAlignment="1" applyProtection="1">
      <alignment horizontal="left" vertical="center"/>
      <protection locked="0"/>
    </xf>
    <xf numFmtId="0" fontId="24" fillId="0" borderId="21" xfId="0" applyFont="1" applyBorder="1" applyAlignment="1">
      <alignment horizontal="center" vertical="center"/>
    </xf>
    <xf numFmtId="166" fontId="24" fillId="0" borderId="21" xfId="0" applyNumberFormat="1" applyFont="1" applyBorder="1" applyAlignment="1">
      <alignment vertical="center"/>
    </xf>
    <xf numFmtId="166" fontId="24" fillId="0" borderId="22" xfId="0" applyNumberFormat="1" applyFont="1" applyBorder="1" applyAlignment="1">
      <alignment vertical="center"/>
    </xf>
    <xf numFmtId="0" fontId="0" fillId="0" borderId="0" xfId="0" applyAlignment="1">
      <alignment vertical="top"/>
    </xf>
    <xf numFmtId="0" fontId="42" fillId="0" borderId="24" xfId="0" applyFont="1" applyBorder="1" applyAlignment="1">
      <alignment vertical="center" wrapText="1"/>
    </xf>
    <xf numFmtId="0" fontId="42" fillId="0" borderId="25" xfId="0" applyFont="1" applyBorder="1" applyAlignment="1">
      <alignment vertical="center" wrapText="1"/>
    </xf>
    <xf numFmtId="0" fontId="42" fillId="0" borderId="26" xfId="0" applyFont="1" applyBorder="1" applyAlignment="1">
      <alignment vertical="center" wrapText="1"/>
    </xf>
    <xf numFmtId="0" fontId="42" fillId="0" borderId="27" xfId="0" applyFont="1" applyBorder="1" applyAlignment="1">
      <alignment horizontal="center" vertical="center" wrapText="1"/>
    </xf>
    <xf numFmtId="0" fontId="42" fillId="0" borderId="28" xfId="0" applyFont="1" applyBorder="1" applyAlignment="1">
      <alignment horizontal="center" vertical="center" wrapText="1"/>
    </xf>
    <xf numFmtId="0" fontId="42" fillId="0" borderId="27" xfId="0" applyFont="1" applyBorder="1" applyAlignment="1">
      <alignment vertical="center" wrapText="1"/>
    </xf>
    <xf numFmtId="0" fontId="42" fillId="0" borderId="28" xfId="0" applyFont="1" applyBorder="1" applyAlignment="1">
      <alignment vertical="center" wrapText="1"/>
    </xf>
    <xf numFmtId="0" fontId="44" fillId="0" borderId="1" xfId="0" applyFont="1" applyBorder="1" applyAlignment="1">
      <alignment horizontal="left" vertical="center" wrapText="1"/>
    </xf>
    <xf numFmtId="0" fontId="45" fillId="0" borderId="1" xfId="0" applyFont="1" applyBorder="1" applyAlignment="1">
      <alignment horizontal="left" vertical="center" wrapText="1"/>
    </xf>
    <xf numFmtId="0" fontId="46" fillId="0" borderId="27" xfId="0" applyFont="1" applyBorder="1" applyAlignment="1">
      <alignment vertical="center" wrapText="1"/>
    </xf>
    <xf numFmtId="0" fontId="45" fillId="0" borderId="1" xfId="0" applyFont="1" applyBorder="1" applyAlignment="1">
      <alignment vertical="center" wrapText="1"/>
    </xf>
    <xf numFmtId="0" fontId="45" fillId="0" borderId="1" xfId="0" applyFont="1" applyBorder="1" applyAlignment="1">
      <alignment horizontal="left" vertical="center"/>
    </xf>
    <xf numFmtId="0" fontId="45" fillId="0" borderId="1" xfId="0" applyFont="1" applyBorder="1" applyAlignment="1">
      <alignment vertical="center"/>
    </xf>
    <xf numFmtId="49" fontId="45" fillId="0" borderId="1" xfId="0" applyNumberFormat="1" applyFont="1" applyBorder="1" applyAlignment="1">
      <alignment vertical="center" wrapText="1"/>
    </xf>
    <xf numFmtId="0" fontId="42" fillId="0" borderId="30" xfId="0" applyFont="1" applyBorder="1" applyAlignment="1">
      <alignment vertical="center" wrapText="1"/>
    </xf>
    <xf numFmtId="0" fontId="47" fillId="0" borderId="29" xfId="0" applyFont="1" applyBorder="1" applyAlignment="1">
      <alignment vertical="center" wrapText="1"/>
    </xf>
    <xf numFmtId="0" fontId="42" fillId="0" borderId="31" xfId="0" applyFont="1" applyBorder="1" applyAlignment="1">
      <alignment vertical="center" wrapText="1"/>
    </xf>
    <xf numFmtId="0" fontId="42" fillId="0" borderId="1" xfId="0" applyFont="1" applyBorder="1" applyAlignment="1">
      <alignment vertical="top"/>
    </xf>
    <xf numFmtId="0" fontId="42" fillId="0" borderId="0" xfId="0" applyFont="1" applyAlignment="1">
      <alignment vertical="top"/>
    </xf>
    <xf numFmtId="0" fontId="42" fillId="0" borderId="24" xfId="0" applyFont="1" applyBorder="1" applyAlignment="1">
      <alignment horizontal="left" vertical="center"/>
    </xf>
    <xf numFmtId="0" fontId="42" fillId="0" borderId="25" xfId="0" applyFont="1" applyBorder="1" applyAlignment="1">
      <alignment horizontal="left" vertical="center"/>
    </xf>
    <xf numFmtId="0" fontId="42" fillId="0" borderId="26" xfId="0" applyFont="1" applyBorder="1" applyAlignment="1">
      <alignment horizontal="left" vertical="center"/>
    </xf>
    <xf numFmtId="0" fontId="42" fillId="0" borderId="27" xfId="0" applyFont="1" applyBorder="1" applyAlignment="1">
      <alignment horizontal="left" vertical="center"/>
    </xf>
    <xf numFmtId="0" fontId="42" fillId="0" borderId="28" xfId="0" applyFont="1" applyBorder="1" applyAlignment="1">
      <alignment horizontal="left" vertical="center"/>
    </xf>
    <xf numFmtId="0" fontId="44" fillId="0" borderId="1" xfId="0" applyFont="1" applyBorder="1" applyAlignment="1">
      <alignment horizontal="left" vertical="center"/>
    </xf>
    <xf numFmtId="0" fontId="48" fillId="0" borderId="0" xfId="0" applyFont="1" applyAlignment="1">
      <alignment horizontal="left" vertical="center"/>
    </xf>
    <xf numFmtId="0" fontId="44" fillId="0" borderId="29" xfId="0" applyFont="1" applyBorder="1" applyAlignment="1">
      <alignment horizontal="left" vertical="center"/>
    </xf>
    <xf numFmtId="0" fontId="44" fillId="0" borderId="29" xfId="0" applyFont="1" applyBorder="1" applyAlignment="1">
      <alignment horizontal="center" vertical="center"/>
    </xf>
    <xf numFmtId="0" fontId="48" fillId="0" borderId="29" xfId="0" applyFont="1" applyBorder="1" applyAlignment="1">
      <alignment horizontal="left" vertical="center"/>
    </xf>
    <xf numFmtId="0" fontId="49" fillId="0" borderId="1" xfId="0" applyFont="1" applyBorder="1" applyAlignment="1">
      <alignment horizontal="left" vertical="center"/>
    </xf>
    <xf numFmtId="0" fontId="46" fillId="0" borderId="0" xfId="0" applyFont="1" applyAlignment="1">
      <alignment horizontal="left" vertical="center"/>
    </xf>
    <xf numFmtId="0" fontId="50" fillId="0" borderId="1" xfId="0" applyFont="1" applyBorder="1" applyAlignment="1">
      <alignment horizontal="left" vertical="center"/>
    </xf>
    <xf numFmtId="0" fontId="45" fillId="0" borderId="1" xfId="0" applyFont="1" applyBorder="1" applyAlignment="1">
      <alignment horizontal="center" vertical="center"/>
    </xf>
    <xf numFmtId="0" fontId="45" fillId="0" borderId="0" xfId="0" applyFont="1" applyAlignment="1">
      <alignment horizontal="left" vertical="center"/>
    </xf>
    <xf numFmtId="0" fontId="46" fillId="0" borderId="27" xfId="0" applyFont="1" applyBorder="1" applyAlignment="1">
      <alignment horizontal="left" vertical="center"/>
    </xf>
    <xf numFmtId="0" fontId="42" fillId="0" borderId="30" xfId="0" applyFont="1" applyBorder="1" applyAlignment="1">
      <alignment horizontal="left" vertical="center"/>
    </xf>
    <xf numFmtId="0" fontId="47" fillId="0" borderId="29"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left" vertical="center"/>
    </xf>
    <xf numFmtId="0" fontId="47" fillId="0" borderId="1" xfId="0" applyFont="1" applyBorder="1" applyAlignment="1">
      <alignment horizontal="left" vertical="center"/>
    </xf>
    <xf numFmtId="0" fontId="48" fillId="0" borderId="1" xfId="0" applyFont="1" applyBorder="1" applyAlignment="1">
      <alignment horizontal="left" vertical="center"/>
    </xf>
    <xf numFmtId="0" fontId="46" fillId="0" borderId="29" xfId="0" applyFont="1" applyBorder="1" applyAlignment="1">
      <alignment horizontal="left" vertical="center"/>
    </xf>
    <xf numFmtId="0" fontId="42" fillId="0" borderId="1" xfId="0" applyFont="1" applyBorder="1" applyAlignment="1">
      <alignment horizontal="left" vertical="center" wrapText="1"/>
    </xf>
    <xf numFmtId="0" fontId="46" fillId="0" borderId="1" xfId="0" applyFont="1" applyBorder="1" applyAlignment="1">
      <alignment horizontal="left" vertical="center" wrapText="1"/>
    </xf>
    <xf numFmtId="0" fontId="46" fillId="0" borderId="1" xfId="0" applyFont="1" applyBorder="1" applyAlignment="1">
      <alignment horizontal="center" vertical="center" wrapText="1"/>
    </xf>
    <xf numFmtId="0" fontId="42" fillId="0" borderId="24" xfId="0" applyFont="1" applyBorder="1" applyAlignment="1">
      <alignment horizontal="left" vertical="center" wrapText="1"/>
    </xf>
    <xf numFmtId="0" fontId="42" fillId="0" borderId="25" xfId="0" applyFont="1" applyBorder="1" applyAlignment="1">
      <alignment horizontal="left" vertical="center" wrapText="1"/>
    </xf>
    <xf numFmtId="0" fontId="42" fillId="0" borderId="26"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8" fillId="0" borderId="27" xfId="0" applyFont="1" applyBorder="1" applyAlignment="1">
      <alignment horizontal="left" vertical="center" wrapText="1"/>
    </xf>
    <xf numFmtId="0" fontId="48"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1" xfId="0" applyFont="1" applyBorder="1" applyAlignment="1">
      <alignment horizontal="left" vertical="center"/>
    </xf>
    <xf numFmtId="0" fontId="46" fillId="0" borderId="28" xfId="0" applyFont="1" applyBorder="1" applyAlignment="1">
      <alignment horizontal="left" vertical="center" wrapText="1"/>
    </xf>
    <xf numFmtId="0" fontId="46" fillId="0" borderId="28" xfId="0" applyFont="1" applyBorder="1" applyAlignment="1">
      <alignment horizontal="left" vertical="center"/>
    </xf>
    <xf numFmtId="0" fontId="46" fillId="0" borderId="30" xfId="0" applyFont="1" applyBorder="1" applyAlignment="1">
      <alignment horizontal="left" vertical="center" wrapText="1"/>
    </xf>
    <xf numFmtId="0" fontId="46" fillId="0" borderId="29" xfId="0" applyFont="1" applyBorder="1" applyAlignment="1">
      <alignment horizontal="left" vertical="center" wrapText="1"/>
    </xf>
    <xf numFmtId="0" fontId="46" fillId="0" borderId="31" xfId="0" applyFont="1" applyBorder="1" applyAlignment="1">
      <alignment horizontal="left" vertical="center" wrapText="1"/>
    </xf>
    <xf numFmtId="0" fontId="45" fillId="0" borderId="1" xfId="0" applyFont="1" applyBorder="1" applyAlignment="1">
      <alignment horizontal="left" vertical="top"/>
    </xf>
    <xf numFmtId="0" fontId="45" fillId="0" borderId="1" xfId="0" applyFont="1" applyBorder="1" applyAlignment="1">
      <alignment horizontal="center" vertical="top"/>
    </xf>
    <xf numFmtId="0" fontId="46" fillId="0" borderId="30" xfId="0" applyFont="1" applyBorder="1" applyAlignment="1">
      <alignment horizontal="left" vertical="center"/>
    </xf>
    <xf numFmtId="0" fontId="46" fillId="0" borderId="31" xfId="0" applyFont="1" applyBorder="1" applyAlignment="1">
      <alignment horizontal="left" vertical="center"/>
    </xf>
    <xf numFmtId="0" fontId="46" fillId="0" borderId="1" xfId="0" applyFont="1" applyBorder="1" applyAlignment="1">
      <alignment horizontal="center" vertical="center"/>
    </xf>
    <xf numFmtId="0" fontId="48" fillId="0" borderId="0" xfId="0" applyFont="1" applyAlignment="1">
      <alignment vertical="center"/>
    </xf>
    <xf numFmtId="0" fontId="44" fillId="0" borderId="1" xfId="0" applyFont="1" applyBorder="1" applyAlignment="1">
      <alignment vertical="center"/>
    </xf>
    <xf numFmtId="0" fontId="48" fillId="0" borderId="29" xfId="0" applyFont="1" applyBorder="1" applyAlignment="1">
      <alignment vertical="center"/>
    </xf>
    <xf numFmtId="0" fontId="44" fillId="0" borderId="29" xfId="0" applyFont="1" applyBorder="1" applyAlignment="1">
      <alignment vertical="center"/>
    </xf>
    <xf numFmtId="0" fontId="45" fillId="0" borderId="1" xfId="0" applyFont="1" applyBorder="1" applyAlignment="1">
      <alignment vertical="top"/>
    </xf>
    <xf numFmtId="49" fontId="45" fillId="0" borderId="1" xfId="0" applyNumberFormat="1" applyFont="1" applyBorder="1" applyAlignment="1">
      <alignment horizontal="left" vertical="center"/>
    </xf>
    <xf numFmtId="0" fontId="0" fillId="0" borderId="29" xfId="0" applyBorder="1" applyAlignment="1">
      <alignment vertical="top"/>
    </xf>
    <xf numFmtId="0" fontId="44" fillId="0" borderId="29" xfId="0" applyFont="1" applyBorder="1" applyAlignment="1">
      <alignment horizontal="left"/>
    </xf>
    <xf numFmtId="0" fontId="48" fillId="0" borderId="29" xfId="0" applyFont="1" applyBorder="1"/>
    <xf numFmtId="0" fontId="42" fillId="0" borderId="27" xfId="0" applyFont="1" applyBorder="1" applyAlignment="1">
      <alignment vertical="top"/>
    </xf>
    <xf numFmtId="0" fontId="42" fillId="0" borderId="28" xfId="0" applyFont="1" applyBorder="1" applyAlignment="1">
      <alignment vertical="top"/>
    </xf>
    <xf numFmtId="0" fontId="42" fillId="0" borderId="30" xfId="0" applyFont="1" applyBorder="1" applyAlignment="1">
      <alignment vertical="top"/>
    </xf>
    <xf numFmtId="0" fontId="42" fillId="0" borderId="29" xfId="0" applyFont="1" applyBorder="1" applyAlignment="1">
      <alignment vertical="top"/>
    </xf>
    <xf numFmtId="0" fontId="42" fillId="0" borderId="31" xfId="0" applyFont="1" applyBorder="1" applyAlignment="1">
      <alignment vertical="top"/>
    </xf>
    <xf numFmtId="0" fontId="53" fillId="0" borderId="1" xfId="2" applyFont="1"/>
    <xf numFmtId="168" fontId="53" fillId="0" borderId="1" xfId="2" applyNumberFormat="1" applyFont="1"/>
    <xf numFmtId="169" fontId="53" fillId="0" borderId="1" xfId="2" applyNumberFormat="1" applyFont="1"/>
    <xf numFmtId="2" fontId="53" fillId="0" borderId="1" xfId="2" applyNumberFormat="1" applyFont="1"/>
    <xf numFmtId="168" fontId="54" fillId="0" borderId="32" xfId="2" applyNumberFormat="1" applyFont="1" applyBorder="1"/>
    <xf numFmtId="169" fontId="54" fillId="0" borderId="33" xfId="2" applyNumberFormat="1" applyFont="1" applyBorder="1"/>
    <xf numFmtId="2" fontId="54" fillId="0" borderId="33" xfId="2" applyNumberFormat="1" applyFont="1" applyBorder="1"/>
    <xf numFmtId="49" fontId="54" fillId="0" borderId="34" xfId="2" applyNumberFormat="1" applyFont="1" applyBorder="1"/>
    <xf numFmtId="0" fontId="54" fillId="0" borderId="35" xfId="2" applyFont="1" applyBorder="1"/>
    <xf numFmtId="168" fontId="55" fillId="0" borderId="36" xfId="2" applyNumberFormat="1" applyFont="1" applyBorder="1"/>
    <xf numFmtId="169" fontId="55" fillId="0" borderId="37" xfId="2" applyNumberFormat="1" applyFont="1" applyBorder="1"/>
    <xf numFmtId="2" fontId="55" fillId="0" borderId="37" xfId="2" applyNumberFormat="1" applyFont="1" applyBorder="1"/>
    <xf numFmtId="49" fontId="55" fillId="0" borderId="38" xfId="2" applyNumberFormat="1" applyFont="1" applyBorder="1"/>
    <xf numFmtId="0" fontId="55" fillId="0" borderId="39" xfId="2" applyFont="1" applyBorder="1"/>
    <xf numFmtId="168" fontId="55" fillId="5" borderId="40" xfId="2" applyNumberFormat="1" applyFont="1" applyFill="1" applyBorder="1"/>
    <xf numFmtId="169" fontId="55" fillId="5" borderId="41" xfId="2" applyNumberFormat="1" applyFont="1" applyFill="1" applyBorder="1"/>
    <xf numFmtId="2" fontId="55" fillId="5" borderId="41" xfId="2" applyNumberFormat="1" applyFont="1" applyFill="1" applyBorder="1"/>
    <xf numFmtId="49" fontId="55" fillId="5" borderId="41" xfId="2" applyNumberFormat="1" applyFont="1" applyFill="1" applyBorder="1"/>
    <xf numFmtId="0" fontId="55" fillId="5" borderId="42" xfId="2" applyFont="1" applyFill="1" applyBorder="1"/>
    <xf numFmtId="168" fontId="55" fillId="0" borderId="43" xfId="2" applyNumberFormat="1" applyFont="1" applyBorder="1"/>
    <xf numFmtId="169" fontId="55" fillId="0" borderId="44" xfId="2" applyNumberFormat="1" applyFont="1" applyBorder="1"/>
    <xf numFmtId="2" fontId="55" fillId="0" borderId="44" xfId="2" applyNumberFormat="1" applyFont="1" applyBorder="1"/>
    <xf numFmtId="49" fontId="55" fillId="0" borderId="45" xfId="2" applyNumberFormat="1" applyFont="1" applyBorder="1"/>
    <xf numFmtId="0" fontId="55" fillId="0" borderId="46" xfId="2" applyFont="1" applyBorder="1"/>
    <xf numFmtId="168" fontId="55" fillId="0" borderId="47" xfId="2" applyNumberFormat="1" applyFont="1" applyBorder="1"/>
    <xf numFmtId="169" fontId="55" fillId="0" borderId="48" xfId="2" applyNumberFormat="1" applyFont="1" applyBorder="1"/>
    <xf numFmtId="2" fontId="55" fillId="0" borderId="48" xfId="2" applyNumberFormat="1" applyFont="1" applyBorder="1"/>
    <xf numFmtId="49" fontId="55" fillId="0" borderId="49" xfId="2" applyNumberFormat="1" applyFont="1" applyBorder="1"/>
    <xf numFmtId="0" fontId="55" fillId="0" borderId="50" xfId="2" applyFont="1" applyBorder="1"/>
    <xf numFmtId="168" fontId="55" fillId="0" borderId="51" xfId="2" applyNumberFormat="1" applyFont="1" applyBorder="1" applyAlignment="1">
      <alignment horizontal="right"/>
    </xf>
    <xf numFmtId="169" fontId="55" fillId="0" borderId="52" xfId="2" applyNumberFormat="1" applyFont="1" applyBorder="1" applyAlignment="1">
      <alignment horizontal="right"/>
    </xf>
    <xf numFmtId="2" fontId="55" fillId="0" borderId="52" xfId="2" applyNumberFormat="1" applyFont="1" applyBorder="1" applyAlignment="1">
      <alignment horizontal="right"/>
    </xf>
    <xf numFmtId="0" fontId="55" fillId="0" borderId="52" xfId="2" applyFont="1" applyBorder="1" applyAlignment="1">
      <alignment horizontal="right"/>
    </xf>
    <xf numFmtId="0" fontId="55" fillId="0" borderId="53" xfId="2" applyFont="1" applyBorder="1" applyAlignment="1">
      <alignment horizontal="right"/>
    </xf>
    <xf numFmtId="0" fontId="56" fillId="0" borderId="1" xfId="2" applyFont="1" applyAlignment="1">
      <alignment vertical="center"/>
    </xf>
    <xf numFmtId="168" fontId="56" fillId="5" borderId="40" xfId="2" applyNumberFormat="1" applyFont="1" applyFill="1" applyBorder="1" applyAlignment="1">
      <alignment vertical="center"/>
    </xf>
    <xf numFmtId="169" fontId="56" fillId="5" borderId="41" xfId="2" applyNumberFormat="1" applyFont="1" applyFill="1" applyBorder="1" applyAlignment="1">
      <alignment vertical="center"/>
    </xf>
    <xf numFmtId="2" fontId="56" fillId="5" borderId="41" xfId="2" applyNumberFormat="1" applyFont="1" applyFill="1" applyBorder="1" applyAlignment="1">
      <alignment vertical="center"/>
    </xf>
    <xf numFmtId="0" fontId="56" fillId="5" borderId="41" xfId="2" applyFont="1" applyFill="1" applyBorder="1" applyAlignment="1">
      <alignment vertical="center"/>
    </xf>
    <xf numFmtId="0" fontId="56" fillId="5" borderId="42" xfId="2" applyFont="1" applyFill="1" applyBorder="1" applyAlignment="1">
      <alignment vertical="center"/>
    </xf>
    <xf numFmtId="0" fontId="54" fillId="0" borderId="1" xfId="2" quotePrefix="1" applyFont="1"/>
    <xf numFmtId="0" fontId="55" fillId="0" borderId="1" xfId="2" applyFont="1"/>
    <xf numFmtId="0" fontId="53" fillId="0" borderId="1" xfId="2" applyFont="1" applyAlignment="1">
      <alignment horizontal="center"/>
    </xf>
    <xf numFmtId="170" fontId="53" fillId="0" borderId="1" xfId="2" applyNumberFormat="1" applyFont="1"/>
    <xf numFmtId="171" fontId="53" fillId="0" borderId="1" xfId="2" applyNumberFormat="1" applyFont="1"/>
    <xf numFmtId="172" fontId="53" fillId="0" borderId="1" xfId="2" applyNumberFormat="1" applyFont="1"/>
    <xf numFmtId="173" fontId="53" fillId="0" borderId="1" xfId="2" applyNumberFormat="1" applyFont="1"/>
    <xf numFmtId="0" fontId="57" fillId="0" borderId="1" xfId="2" applyFont="1"/>
    <xf numFmtId="0" fontId="57" fillId="5" borderId="1" xfId="2" applyFont="1" applyFill="1" applyAlignment="1">
      <alignment horizontal="center"/>
    </xf>
    <xf numFmtId="170" fontId="57" fillId="5" borderId="54" xfId="2" applyNumberFormat="1" applyFont="1" applyFill="1" applyBorder="1"/>
    <xf numFmtId="171" fontId="57" fillId="5" borderId="55" xfId="2" applyNumberFormat="1" applyFont="1" applyFill="1" applyBorder="1"/>
    <xf numFmtId="172" fontId="57" fillId="5" borderId="55" xfId="2" applyNumberFormat="1" applyFont="1" applyFill="1" applyBorder="1"/>
    <xf numFmtId="2" fontId="57" fillId="5" borderId="55" xfId="2" applyNumberFormat="1" applyFont="1" applyFill="1" applyBorder="1"/>
    <xf numFmtId="0" fontId="57" fillId="5" borderId="55" xfId="2" applyFont="1" applyFill="1" applyBorder="1"/>
    <xf numFmtId="173" fontId="57" fillId="5" borderId="55" xfId="2" applyNumberFormat="1" applyFont="1" applyFill="1" applyBorder="1"/>
    <xf numFmtId="0" fontId="57" fillId="5" borderId="56" xfId="2" applyFont="1" applyFill="1" applyBorder="1"/>
    <xf numFmtId="49" fontId="53" fillId="0" borderId="1" xfId="2" applyNumberFormat="1" applyFont="1"/>
    <xf numFmtId="49" fontId="53" fillId="0" borderId="33" xfId="2" applyNumberFormat="1" applyFont="1" applyBorder="1" applyAlignment="1">
      <alignment horizontal="center"/>
    </xf>
    <xf numFmtId="170" fontId="53" fillId="0" borderId="57" xfId="2" applyNumberFormat="1" applyFont="1" applyBorder="1"/>
    <xf numFmtId="171" fontId="53" fillId="0" borderId="33" xfId="2" applyNumberFormat="1" applyFont="1" applyBorder="1"/>
    <xf numFmtId="172" fontId="53" fillId="0" borderId="33" xfId="2" applyNumberFormat="1" applyFont="1" applyBorder="1"/>
    <xf numFmtId="2" fontId="53" fillId="0" borderId="33" xfId="2" applyNumberFormat="1" applyFont="1" applyBorder="1"/>
    <xf numFmtId="49" fontId="53" fillId="0" borderId="33" xfId="2" applyNumberFormat="1" applyFont="1" applyBorder="1"/>
    <xf numFmtId="173" fontId="53" fillId="0" borderId="33" xfId="2" applyNumberFormat="1" applyFont="1" applyBorder="1"/>
    <xf numFmtId="0" fontId="53" fillId="0" borderId="35" xfId="2" applyFont="1" applyBorder="1"/>
    <xf numFmtId="49" fontId="53" fillId="0" borderId="44" xfId="2" applyNumberFormat="1" applyFont="1" applyBorder="1" applyAlignment="1">
      <alignment horizontal="center"/>
    </xf>
    <xf numFmtId="170" fontId="53" fillId="0" borderId="43" xfId="2" applyNumberFormat="1" applyFont="1" applyBorder="1"/>
    <xf numFmtId="171" fontId="53" fillId="0" borderId="44" xfId="2" applyNumberFormat="1" applyFont="1" applyBorder="1"/>
    <xf numFmtId="172" fontId="53" fillId="0" borderId="44" xfId="2" applyNumberFormat="1" applyFont="1" applyBorder="1"/>
    <xf numFmtId="2" fontId="53" fillId="0" borderId="44" xfId="2" applyNumberFormat="1" applyFont="1" applyBorder="1"/>
    <xf numFmtId="49" fontId="53" fillId="0" borderId="44" xfId="2" applyNumberFormat="1" applyFont="1" applyBorder="1"/>
    <xf numFmtId="173" fontId="53" fillId="0" borderId="44" xfId="2" applyNumberFormat="1" applyFont="1" applyBorder="1"/>
    <xf numFmtId="0" fontId="53" fillId="0" borderId="46" xfId="2" applyFont="1" applyBorder="1"/>
    <xf numFmtId="0" fontId="58" fillId="0" borderId="1" xfId="2" applyFont="1"/>
    <xf numFmtId="49" fontId="58" fillId="0" borderId="1" xfId="2" applyNumberFormat="1" applyFont="1"/>
    <xf numFmtId="49" fontId="58" fillId="0" borderId="38" xfId="2" applyNumberFormat="1" applyFont="1" applyBorder="1" applyAlignment="1">
      <alignment horizontal="center"/>
    </xf>
    <xf numFmtId="170" fontId="58" fillId="0" borderId="58" xfId="2" applyNumberFormat="1" applyFont="1" applyBorder="1"/>
    <xf numFmtId="171" fontId="58" fillId="0" borderId="38" xfId="2" applyNumberFormat="1" applyFont="1" applyBorder="1"/>
    <xf numFmtId="172" fontId="58" fillId="0" borderId="38" xfId="2" applyNumberFormat="1" applyFont="1" applyBorder="1"/>
    <xf numFmtId="2" fontId="58" fillId="0" borderId="38" xfId="2" applyNumberFormat="1" applyFont="1" applyBorder="1"/>
    <xf numFmtId="49" fontId="58" fillId="0" borderId="38" xfId="2" applyNumberFormat="1" applyFont="1" applyBorder="1"/>
    <xf numFmtId="173" fontId="58" fillId="0" borderId="38" xfId="2" applyNumberFormat="1" applyFont="1" applyBorder="1"/>
    <xf numFmtId="0" fontId="58" fillId="0" borderId="59" xfId="2" applyFont="1" applyBorder="1"/>
    <xf numFmtId="49" fontId="57" fillId="0" borderId="1" xfId="2" applyNumberFormat="1" applyFont="1"/>
    <xf numFmtId="49" fontId="57" fillId="5" borderId="1" xfId="2" applyNumberFormat="1" applyFont="1" applyFill="1" applyAlignment="1">
      <alignment horizontal="center"/>
    </xf>
    <xf numFmtId="170" fontId="57" fillId="5" borderId="60" xfId="2" applyNumberFormat="1" applyFont="1" applyFill="1" applyBorder="1"/>
    <xf numFmtId="171" fontId="57" fillId="5" borderId="1" xfId="2" applyNumberFormat="1" applyFont="1" applyFill="1"/>
    <xf numFmtId="172" fontId="57" fillId="5" borderId="1" xfId="2" applyNumberFormat="1" applyFont="1" applyFill="1"/>
    <xf numFmtId="2" fontId="57" fillId="5" borderId="1" xfId="2" applyNumberFormat="1" applyFont="1" applyFill="1"/>
    <xf numFmtId="49" fontId="57" fillId="5" borderId="1" xfId="2" applyNumberFormat="1" applyFont="1" applyFill="1"/>
    <xf numFmtId="173" fontId="57" fillId="5" borderId="1" xfId="2" applyNumberFormat="1" applyFont="1" applyFill="1"/>
    <xf numFmtId="0" fontId="57" fillId="5" borderId="61" xfId="2" applyFont="1" applyFill="1" applyBorder="1"/>
    <xf numFmtId="0" fontId="53" fillId="0" borderId="44" xfId="2" applyFont="1" applyBorder="1"/>
    <xf numFmtId="0" fontId="53" fillId="0" borderId="44" xfId="2" applyFont="1" applyBorder="1" applyAlignment="1">
      <alignment horizontal="center"/>
    </xf>
    <xf numFmtId="0" fontId="58" fillId="0" borderId="1" xfId="2" applyFont="1" applyAlignment="1">
      <alignment horizontal="center"/>
    </xf>
    <xf numFmtId="170" fontId="58" fillId="0" borderId="60" xfId="2" applyNumberFormat="1" applyFont="1" applyBorder="1"/>
    <xf numFmtId="171" fontId="58" fillId="0" borderId="1" xfId="2" applyNumberFormat="1" applyFont="1"/>
    <xf numFmtId="172" fontId="58" fillId="0" borderId="1" xfId="2" applyNumberFormat="1" applyFont="1"/>
    <xf numFmtId="2" fontId="58" fillId="0" borderId="1" xfId="2" applyNumberFormat="1" applyFont="1"/>
    <xf numFmtId="173" fontId="58" fillId="0" borderId="1" xfId="2" applyNumberFormat="1" applyFont="1"/>
    <xf numFmtId="0" fontId="58" fillId="0" borderId="61" xfId="2" applyFont="1" applyBorder="1"/>
    <xf numFmtId="0" fontId="53" fillId="0" borderId="52" xfId="2" applyFont="1" applyBorder="1" applyAlignment="1">
      <alignment horizontal="center"/>
    </xf>
    <xf numFmtId="170" fontId="53" fillId="0" borderId="51" xfId="2" applyNumberFormat="1" applyFont="1" applyBorder="1"/>
    <xf numFmtId="171" fontId="53" fillId="0" borderId="52" xfId="2" applyNumberFormat="1" applyFont="1" applyBorder="1"/>
    <xf numFmtId="172" fontId="53" fillId="0" borderId="52" xfId="2" applyNumberFormat="1" applyFont="1" applyBorder="1"/>
    <xf numFmtId="2" fontId="53" fillId="0" borderId="52" xfId="2" applyNumberFormat="1" applyFont="1" applyBorder="1"/>
    <xf numFmtId="0" fontId="53" fillId="0" borderId="52" xfId="2" applyFont="1" applyBorder="1"/>
    <xf numFmtId="173" fontId="53" fillId="0" borderId="52" xfId="2" applyNumberFormat="1" applyFont="1" applyBorder="1"/>
    <xf numFmtId="0" fontId="53" fillId="0" borderId="53" xfId="2" applyFont="1" applyBorder="1"/>
    <xf numFmtId="0" fontId="56" fillId="5" borderId="1" xfId="2" applyFont="1" applyFill="1" applyAlignment="1">
      <alignment horizontal="center" vertical="center"/>
    </xf>
    <xf numFmtId="0" fontId="56" fillId="5" borderId="1" xfId="2" applyFont="1" applyFill="1" applyAlignment="1">
      <alignment vertical="center"/>
    </xf>
    <xf numFmtId="0" fontId="54" fillId="0" borderId="1" xfId="2" applyFont="1" applyAlignment="1">
      <alignment horizontal="center"/>
    </xf>
    <xf numFmtId="0" fontId="54" fillId="0" borderId="1" xfId="2" applyFont="1"/>
    <xf numFmtId="4" fontId="8" fillId="0" borderId="0" xfId="0" applyNumberFormat="1" applyFont="1" applyAlignment="1">
      <alignment vertical="center"/>
    </xf>
    <xf numFmtId="0" fontId="8" fillId="0" borderId="0" xfId="0" applyFont="1" applyAlignment="1">
      <alignment vertical="center"/>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22" fillId="0" borderId="15" xfId="0" applyFont="1" applyBorder="1" applyAlignment="1">
      <alignment horizontal="left" vertical="center"/>
    </xf>
    <xf numFmtId="0" fontId="22" fillId="0" borderId="0" xfId="0" applyFont="1" applyAlignment="1">
      <alignment horizontal="left" vertical="center"/>
    </xf>
    <xf numFmtId="4" fontId="25" fillId="0" borderId="0" xfId="0" applyNumberFormat="1" applyFont="1" applyAlignment="1">
      <alignment vertical="center"/>
    </xf>
    <xf numFmtId="0" fontId="0" fillId="0" borderId="0" xfId="0"/>
    <xf numFmtId="4" fontId="28" fillId="0" borderId="0" xfId="0" applyNumberFormat="1" applyFont="1" applyAlignment="1">
      <alignment horizontal="right" vertical="center"/>
    </xf>
    <xf numFmtId="0" fontId="28" fillId="0" borderId="0" xfId="0" applyFont="1" applyAlignment="1">
      <alignment vertical="center"/>
    </xf>
    <xf numFmtId="0" fontId="23" fillId="4" borderId="8" xfId="0" applyFont="1" applyFill="1" applyBorder="1" applyAlignment="1">
      <alignment horizontal="right" vertical="center"/>
    </xf>
    <xf numFmtId="0" fontId="23" fillId="4" borderId="8" xfId="0" applyFont="1" applyFill="1" applyBorder="1" applyAlignment="1">
      <alignment horizontal="left" vertical="center"/>
    </xf>
    <xf numFmtId="165" fontId="3" fillId="0" borderId="0" xfId="0" applyNumberFormat="1" applyFont="1" applyAlignment="1">
      <alignment horizontal="left" vertical="center"/>
    </xf>
    <xf numFmtId="0" fontId="3" fillId="0" borderId="0" xfId="0" applyFont="1" applyAlignment="1">
      <alignment vertical="center" wrapText="1"/>
    </xf>
    <xf numFmtId="0" fontId="3" fillId="0" borderId="0" xfId="0" applyFont="1" applyAlignment="1">
      <alignment vertical="center"/>
    </xf>
    <xf numFmtId="0" fontId="23" fillId="4" borderId="8" xfId="0" applyFont="1" applyFill="1" applyBorder="1" applyAlignment="1">
      <alignment horizontal="center" vertical="center"/>
    </xf>
    <xf numFmtId="164" fontId="2" fillId="0" borderId="0" xfId="0" applyNumberFormat="1" applyFont="1" applyAlignment="1">
      <alignment horizontal="left" vertical="center"/>
    </xf>
    <xf numFmtId="0" fontId="2" fillId="0" borderId="0" xfId="0" applyFont="1" applyAlignment="1">
      <alignment vertical="center"/>
    </xf>
    <xf numFmtId="4" fontId="20" fillId="0" borderId="0" xfId="0" applyNumberFormat="1" applyFont="1" applyAlignment="1">
      <alignment vertical="center"/>
    </xf>
    <xf numFmtId="4" fontId="5" fillId="3" borderId="8" xfId="0" applyNumberFormat="1" applyFont="1" applyFill="1" applyBorder="1" applyAlignment="1">
      <alignment vertical="center"/>
    </xf>
    <xf numFmtId="0" fontId="0" fillId="3" borderId="8" xfId="0" applyFill="1" applyBorder="1" applyAlignment="1">
      <alignment vertical="center"/>
    </xf>
    <xf numFmtId="0" fontId="0" fillId="3" borderId="9" xfId="0" applyFill="1" applyBorder="1" applyAlignment="1">
      <alignment vertical="center"/>
    </xf>
    <xf numFmtId="0" fontId="5" fillId="3" borderId="8" xfId="0" applyFont="1" applyFill="1" applyBorder="1" applyAlignment="1">
      <alignment horizontal="left" vertical="center"/>
    </xf>
    <xf numFmtId="0" fontId="18" fillId="0" borderId="0" xfId="0" applyFont="1" applyAlignment="1">
      <alignment horizontal="left" vertical="top" wrapText="1"/>
    </xf>
    <xf numFmtId="0" fontId="18" fillId="0" borderId="0" xfId="0" applyFont="1" applyAlignment="1">
      <alignment horizontal="left" vertical="center"/>
    </xf>
    <xf numFmtId="0" fontId="20" fillId="0" borderId="0" xfId="0" applyFont="1" applyAlignment="1">
      <alignment horizontal="left" vertical="center"/>
    </xf>
    <xf numFmtId="0" fontId="3" fillId="0" borderId="0" xfId="0" applyFont="1" applyAlignment="1">
      <alignment horizontal="left" vertical="center"/>
    </xf>
    <xf numFmtId="0" fontId="4" fillId="0" borderId="0" xfId="0" applyFont="1" applyAlignment="1">
      <alignment horizontal="left" vertical="top" wrapText="1"/>
    </xf>
    <xf numFmtId="49" fontId="3" fillId="2" borderId="0" xfId="0" applyNumberFormat="1" applyFont="1" applyFill="1" applyAlignment="1" applyProtection="1">
      <alignment horizontal="left" vertical="center"/>
      <protection locked="0"/>
    </xf>
    <xf numFmtId="49" fontId="3" fillId="0" borderId="0" xfId="0" applyNumberFormat="1" applyFont="1" applyAlignment="1">
      <alignment horizontal="left" vertical="center"/>
    </xf>
    <xf numFmtId="0" fontId="3" fillId="0" borderId="0" xfId="0" applyFont="1" applyAlignment="1">
      <alignment horizontal="left" vertical="center" wrapText="1"/>
    </xf>
    <xf numFmtId="4" fontId="19" fillId="0" borderId="6" xfId="0" applyNumberFormat="1" applyFont="1" applyBorder="1" applyAlignment="1">
      <alignment vertical="center"/>
    </xf>
    <xf numFmtId="0" fontId="0" fillId="0" borderId="6" xfId="0" applyBorder="1" applyAlignment="1">
      <alignment vertical="center"/>
    </xf>
    <xf numFmtId="0" fontId="2" fillId="0" borderId="0" xfId="0" applyFont="1" applyAlignment="1">
      <alignment horizontal="right" vertical="center"/>
    </xf>
    <xf numFmtId="0" fontId="31" fillId="0" borderId="0" xfId="0" applyFont="1" applyAlignment="1">
      <alignment horizontal="left" vertical="center" wrapText="1"/>
    </xf>
    <xf numFmtId="0" fontId="4" fillId="0" borderId="0" xfId="0" applyFont="1" applyAlignment="1">
      <alignment horizontal="left" vertical="center" wrapText="1"/>
    </xf>
    <xf numFmtId="0" fontId="4" fillId="0" borderId="0" xfId="0" applyFont="1" applyAlignment="1">
      <alignment vertical="center"/>
    </xf>
    <xf numFmtId="4" fontId="25" fillId="0" borderId="0" xfId="0" applyNumberFormat="1" applyFont="1" applyAlignment="1">
      <alignment horizontal="right" vertical="center"/>
    </xf>
    <xf numFmtId="4" fontId="28" fillId="0" borderId="0" xfId="0" applyNumberFormat="1" applyFont="1" applyAlignment="1">
      <alignment vertical="center"/>
    </xf>
    <xf numFmtId="0" fontId="27" fillId="0" borderId="0" xfId="0" applyFont="1" applyAlignment="1">
      <alignment horizontal="left" vertical="center" wrapText="1"/>
    </xf>
    <xf numFmtId="0" fontId="23" fillId="4" borderId="7" xfId="0" applyFont="1" applyFill="1" applyBorder="1" applyAlignment="1">
      <alignment horizontal="center" vertical="center"/>
    </xf>
    <xf numFmtId="0" fontId="0" fillId="0" borderId="0" xfId="0" applyAlignment="1">
      <alignment vertical="center"/>
    </xf>
    <xf numFmtId="0" fontId="2" fillId="0" borderId="0" xfId="0" applyFont="1" applyAlignment="1">
      <alignment horizontal="left" vertical="center" wrapText="1"/>
    </xf>
    <xf numFmtId="0" fontId="2" fillId="0" borderId="0" xfId="0" applyFont="1" applyAlignment="1">
      <alignment horizontal="left" vertical="center"/>
    </xf>
    <xf numFmtId="0" fontId="3" fillId="2" borderId="0" xfId="0" applyFont="1" applyFill="1" applyAlignment="1" applyProtection="1">
      <alignment horizontal="left" vertical="center"/>
      <protection locked="0"/>
    </xf>
    <xf numFmtId="0" fontId="45" fillId="0" borderId="1" xfId="0" applyFont="1" applyBorder="1" applyAlignment="1">
      <alignment horizontal="left" vertical="center" wrapText="1"/>
    </xf>
    <xf numFmtId="0" fontId="43" fillId="0" borderId="1" xfId="0" applyFont="1" applyBorder="1" applyAlignment="1">
      <alignment horizontal="center" vertical="center" wrapText="1"/>
    </xf>
    <xf numFmtId="0" fontId="44" fillId="0" borderId="29" xfId="0" applyFont="1" applyBorder="1" applyAlignment="1">
      <alignment horizontal="left" wrapText="1"/>
    </xf>
    <xf numFmtId="0" fontId="43" fillId="0" borderId="1" xfId="0" applyFont="1" applyBorder="1" applyAlignment="1">
      <alignment horizontal="center" vertical="center"/>
    </xf>
    <xf numFmtId="49" fontId="45" fillId="0" borderId="1" xfId="0" applyNumberFormat="1" applyFont="1" applyBorder="1" applyAlignment="1">
      <alignment horizontal="left" vertical="center" wrapText="1"/>
    </xf>
    <xf numFmtId="0" fontId="45" fillId="0" borderId="1" xfId="0" applyFont="1" applyBorder="1" applyAlignment="1">
      <alignment horizontal="left" vertical="top"/>
    </xf>
    <xf numFmtId="0" fontId="45" fillId="0" borderId="1" xfId="0" applyFont="1" applyBorder="1" applyAlignment="1">
      <alignment horizontal="left" vertical="center"/>
    </xf>
    <xf numFmtId="0" fontId="44" fillId="0" borderId="29" xfId="0" applyFont="1" applyBorder="1" applyAlignment="1">
      <alignment horizontal="left"/>
    </xf>
    <xf numFmtId="0" fontId="59" fillId="0" borderId="0" xfId="0" applyFont="1" applyAlignment="1">
      <alignment vertical="center" wrapText="1"/>
    </xf>
  </cellXfs>
  <cellStyles count="3">
    <cellStyle name="Hypertextový odkaz" xfId="1" builtinId="8"/>
    <cellStyle name="Normální" xfId="0" builtinId="0" customBuiltin="1"/>
    <cellStyle name="Normální 2" xfId="2"/>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B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C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D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17" Type="http://schemas.openxmlformats.org/officeDocument/2006/relationships/hyperlink" Target="https://podminky.urs.cz/item/CS_URS_2023_02/766660731" TargetMode="External"/><Relationship Id="rId21" Type="http://schemas.openxmlformats.org/officeDocument/2006/relationships/hyperlink" Target="https://podminky.urs.cz/item/CS_URS_2023_02/346244381" TargetMode="External"/><Relationship Id="rId42" Type="http://schemas.openxmlformats.org/officeDocument/2006/relationships/hyperlink" Target="https://podminky.urs.cz/item/CS_URS_2023_02/612325301" TargetMode="External"/><Relationship Id="rId63" Type="http://schemas.openxmlformats.org/officeDocument/2006/relationships/hyperlink" Target="https://podminky.urs.cz/item/CS_URS_2023_02/965049111" TargetMode="External"/><Relationship Id="rId84" Type="http://schemas.openxmlformats.org/officeDocument/2006/relationships/hyperlink" Target="https://podminky.urs.cz/item/CS_URS_2023_02/997013213" TargetMode="External"/><Relationship Id="rId138" Type="http://schemas.openxmlformats.org/officeDocument/2006/relationships/hyperlink" Target="https://podminky.urs.cz/item/CS_URS_2023_02/784211101" TargetMode="External"/><Relationship Id="rId16" Type="http://schemas.openxmlformats.org/officeDocument/2006/relationships/hyperlink" Target="https://podminky.urs.cz/item/CS_URS_2023_02/346272236" TargetMode="External"/><Relationship Id="rId107" Type="http://schemas.openxmlformats.org/officeDocument/2006/relationships/hyperlink" Target="https://podminky.urs.cz/item/CS_URS_2023_02/766682112" TargetMode="External"/><Relationship Id="rId11" Type="http://schemas.openxmlformats.org/officeDocument/2006/relationships/hyperlink" Target="https://podminky.urs.cz/item/CS_URS_2023_02/310239211" TargetMode="External"/><Relationship Id="rId32" Type="http://schemas.openxmlformats.org/officeDocument/2006/relationships/hyperlink" Target="https://podminky.urs.cz/item/CS_URS_2023_02/611325111" TargetMode="External"/><Relationship Id="rId37" Type="http://schemas.openxmlformats.org/officeDocument/2006/relationships/hyperlink" Target="https://podminky.urs.cz/item/CS_URS_2023_02/612325111" TargetMode="External"/><Relationship Id="rId53" Type="http://schemas.openxmlformats.org/officeDocument/2006/relationships/hyperlink" Target="https://podminky.urs.cz/item/CS_URS_2023_02/631341124" TargetMode="External"/><Relationship Id="rId58" Type="http://schemas.openxmlformats.org/officeDocument/2006/relationships/hyperlink" Target="https://podminky.urs.cz/item/CS_URS_2023_02/962031132" TargetMode="External"/><Relationship Id="rId74" Type="http://schemas.openxmlformats.org/officeDocument/2006/relationships/hyperlink" Target="https://podminky.urs.cz/item/CS_URS_2023_02/978013141" TargetMode="External"/><Relationship Id="rId79" Type="http://schemas.openxmlformats.org/officeDocument/2006/relationships/hyperlink" Target="https://podminky.urs.cz/item/CS_URS_2023_02/919726122" TargetMode="External"/><Relationship Id="rId102" Type="http://schemas.openxmlformats.org/officeDocument/2006/relationships/hyperlink" Target="https://podminky.urs.cz/item/CS_URS_2023_02/764002851" TargetMode="External"/><Relationship Id="rId123" Type="http://schemas.openxmlformats.org/officeDocument/2006/relationships/hyperlink" Target="https://podminky.urs.cz/item/CS_URS_2023_02/767995116" TargetMode="External"/><Relationship Id="rId128" Type="http://schemas.openxmlformats.org/officeDocument/2006/relationships/hyperlink" Target="https://podminky.urs.cz/item/CS_URS_2023_02/998771202" TargetMode="External"/><Relationship Id="rId5" Type="http://schemas.openxmlformats.org/officeDocument/2006/relationships/hyperlink" Target="https://podminky.urs.cz/item/CS_URS_2023_02/174151101" TargetMode="External"/><Relationship Id="rId90" Type="http://schemas.openxmlformats.org/officeDocument/2006/relationships/hyperlink" Target="https://podminky.urs.cz/item/CS_URS_2023_02/997013607" TargetMode="External"/><Relationship Id="rId95" Type="http://schemas.openxmlformats.org/officeDocument/2006/relationships/hyperlink" Target="https://podminky.urs.cz/item/CS_URS_2023_02/711142559" TargetMode="External"/><Relationship Id="rId22" Type="http://schemas.openxmlformats.org/officeDocument/2006/relationships/hyperlink" Target="https://podminky.urs.cz/item/CS_URS_2023_02/411354311" TargetMode="External"/><Relationship Id="rId27" Type="http://schemas.openxmlformats.org/officeDocument/2006/relationships/hyperlink" Target="https://podminky.urs.cz/item/CS_URS_2023_02/417351116" TargetMode="External"/><Relationship Id="rId43" Type="http://schemas.openxmlformats.org/officeDocument/2006/relationships/hyperlink" Target="https://podminky.urs.cz/item/CS_URS_2023_02/612325412" TargetMode="External"/><Relationship Id="rId48" Type="http://schemas.openxmlformats.org/officeDocument/2006/relationships/hyperlink" Target="https://podminky.urs.cz/item/CS_URS_2023_02/629995101" TargetMode="External"/><Relationship Id="rId64" Type="http://schemas.openxmlformats.org/officeDocument/2006/relationships/hyperlink" Target="https://podminky.urs.cz/item/CS_URS_2023_02/968062375" TargetMode="External"/><Relationship Id="rId69" Type="http://schemas.openxmlformats.org/officeDocument/2006/relationships/hyperlink" Target="https://podminky.urs.cz/item/CS_URS_2023_02/971033651" TargetMode="External"/><Relationship Id="rId113" Type="http://schemas.openxmlformats.org/officeDocument/2006/relationships/hyperlink" Target="https://podminky.urs.cz/item/CS_URS_2023_02/766660183" TargetMode="External"/><Relationship Id="rId118" Type="http://schemas.openxmlformats.org/officeDocument/2006/relationships/hyperlink" Target="https://podminky.urs.cz/item/CS_URS_2023_02/766660733" TargetMode="External"/><Relationship Id="rId134" Type="http://schemas.openxmlformats.org/officeDocument/2006/relationships/hyperlink" Target="https://podminky.urs.cz/item/CS_URS_2023_02/783315103" TargetMode="External"/><Relationship Id="rId139" Type="http://schemas.openxmlformats.org/officeDocument/2006/relationships/drawing" Target="../drawings/drawing8.xml"/><Relationship Id="rId80" Type="http://schemas.openxmlformats.org/officeDocument/2006/relationships/hyperlink" Target="https://podminky.urs.cz/item/CS_URS_2023_02/916331112" TargetMode="External"/><Relationship Id="rId85" Type="http://schemas.openxmlformats.org/officeDocument/2006/relationships/hyperlink" Target="https://podminky.urs.cz/item/CS_URS_2023_02/997013501" TargetMode="External"/><Relationship Id="rId12" Type="http://schemas.openxmlformats.org/officeDocument/2006/relationships/hyperlink" Target="https://podminky.urs.cz/item/CS_URS_2023_02/311235161" TargetMode="External"/><Relationship Id="rId17" Type="http://schemas.openxmlformats.org/officeDocument/2006/relationships/hyperlink" Target="https://podminky.urs.cz/item/CS_URS_2023_02/342291121" TargetMode="External"/><Relationship Id="rId33" Type="http://schemas.openxmlformats.org/officeDocument/2006/relationships/hyperlink" Target="https://podminky.urs.cz/item/CS_URS_2023_02/611325123" TargetMode="External"/><Relationship Id="rId38" Type="http://schemas.openxmlformats.org/officeDocument/2006/relationships/hyperlink" Target="https://podminky.urs.cz/item/CS_URS_2023_02/612325121" TargetMode="External"/><Relationship Id="rId59" Type="http://schemas.openxmlformats.org/officeDocument/2006/relationships/hyperlink" Target="https://podminky.urs.cz/item/CS_URS_2023_02/962032230" TargetMode="External"/><Relationship Id="rId103" Type="http://schemas.openxmlformats.org/officeDocument/2006/relationships/hyperlink" Target="https://podminky.urs.cz/item/CS_URS_2023_02/766441821" TargetMode="External"/><Relationship Id="rId108" Type="http://schemas.openxmlformats.org/officeDocument/2006/relationships/hyperlink" Target="https://podminky.urs.cz/item/CS_URS_2023_02/766682212" TargetMode="External"/><Relationship Id="rId124" Type="http://schemas.openxmlformats.org/officeDocument/2006/relationships/hyperlink" Target="https://podminky.urs.cz/item/CS_URS_2023_02/998767202" TargetMode="External"/><Relationship Id="rId129" Type="http://schemas.openxmlformats.org/officeDocument/2006/relationships/hyperlink" Target="https://podminky.urs.cz/item/CS_URS_2023_02/773213901" TargetMode="External"/><Relationship Id="rId54" Type="http://schemas.openxmlformats.org/officeDocument/2006/relationships/hyperlink" Target="https://podminky.urs.cz/item/CS_URS_2023_02/632481213" TargetMode="External"/><Relationship Id="rId70" Type="http://schemas.openxmlformats.org/officeDocument/2006/relationships/hyperlink" Target="https://podminky.urs.cz/item/CS_URS_2023_02/971033681" TargetMode="External"/><Relationship Id="rId75" Type="http://schemas.openxmlformats.org/officeDocument/2006/relationships/hyperlink" Target="https://podminky.urs.cz/item/CS_URS_2023_02/978013191" TargetMode="External"/><Relationship Id="rId91" Type="http://schemas.openxmlformats.org/officeDocument/2006/relationships/hyperlink" Target="https://podminky.urs.cz/item/CS_URS_2023_02/997013631" TargetMode="External"/><Relationship Id="rId96" Type="http://schemas.openxmlformats.org/officeDocument/2006/relationships/hyperlink" Target="https://podminky.urs.cz/item/CS_URS_2023_02/998711202" TargetMode="External"/><Relationship Id="rId1" Type="http://schemas.openxmlformats.org/officeDocument/2006/relationships/hyperlink" Target="https://podminky.urs.cz/item/CS_URS_2023_02/113106171" TargetMode="External"/><Relationship Id="rId6" Type="http://schemas.openxmlformats.org/officeDocument/2006/relationships/hyperlink" Target="https://podminky.urs.cz/item/CS_URS_2023_02/181351003" TargetMode="External"/><Relationship Id="rId23" Type="http://schemas.openxmlformats.org/officeDocument/2006/relationships/hyperlink" Target="https://podminky.urs.cz/item/CS_URS_2023_02/411354312" TargetMode="External"/><Relationship Id="rId28" Type="http://schemas.openxmlformats.org/officeDocument/2006/relationships/hyperlink" Target="https://podminky.urs.cz/item/CS_URS_2023_02/417361821" TargetMode="External"/><Relationship Id="rId49" Type="http://schemas.openxmlformats.org/officeDocument/2006/relationships/hyperlink" Target="https://podminky.urs.cz/item/CS_URS_2023_02/622131101" TargetMode="External"/><Relationship Id="rId114" Type="http://schemas.openxmlformats.org/officeDocument/2006/relationships/hyperlink" Target="https://podminky.urs.cz/item/CS_URS_2023_02/766660716" TargetMode="External"/><Relationship Id="rId119" Type="http://schemas.openxmlformats.org/officeDocument/2006/relationships/hyperlink" Target="https://podminky.urs.cz/item/CS_URS_2023_02/998766202" TargetMode="External"/><Relationship Id="rId44" Type="http://schemas.openxmlformats.org/officeDocument/2006/relationships/hyperlink" Target="https://podminky.urs.cz/item/CS_URS_2023_02/612131121" TargetMode="External"/><Relationship Id="rId60" Type="http://schemas.openxmlformats.org/officeDocument/2006/relationships/hyperlink" Target="https://podminky.urs.cz/item/CS_URS_2023_02/962032231" TargetMode="External"/><Relationship Id="rId65" Type="http://schemas.openxmlformats.org/officeDocument/2006/relationships/hyperlink" Target="https://podminky.urs.cz/item/CS_URS_2023_02/968072455" TargetMode="External"/><Relationship Id="rId81" Type="http://schemas.openxmlformats.org/officeDocument/2006/relationships/hyperlink" Target="https://podminky.urs.cz/item/CS_URS_2023_02/949101111" TargetMode="External"/><Relationship Id="rId86" Type="http://schemas.openxmlformats.org/officeDocument/2006/relationships/hyperlink" Target="https://podminky.urs.cz/item/CS_URS_2023_02/997013509" TargetMode="External"/><Relationship Id="rId130" Type="http://schemas.openxmlformats.org/officeDocument/2006/relationships/hyperlink" Target="https://podminky.urs.cz/item/CS_URS_2023_02/773512911" TargetMode="External"/><Relationship Id="rId135" Type="http://schemas.openxmlformats.org/officeDocument/2006/relationships/hyperlink" Target="https://podminky.urs.cz/item/CS_URS_2023_02/783317101" TargetMode="External"/><Relationship Id="rId13" Type="http://schemas.openxmlformats.org/officeDocument/2006/relationships/hyperlink" Target="https://podminky.urs.cz/item/CS_URS_2023_02/311272121" TargetMode="External"/><Relationship Id="rId18" Type="http://schemas.openxmlformats.org/officeDocument/2006/relationships/hyperlink" Target="https://podminky.urs.cz/item/CS_URS_2023_02/317168053" TargetMode="External"/><Relationship Id="rId39" Type="http://schemas.openxmlformats.org/officeDocument/2006/relationships/hyperlink" Target="https://podminky.urs.cz/item/CS_URS_2023_02/612325123" TargetMode="External"/><Relationship Id="rId109" Type="http://schemas.openxmlformats.org/officeDocument/2006/relationships/hyperlink" Target="https://podminky.urs.cz/item/CS_URS_2023_02/766682221" TargetMode="External"/><Relationship Id="rId34" Type="http://schemas.openxmlformats.org/officeDocument/2006/relationships/hyperlink" Target="https://podminky.urs.cz/item/CS_URS_2023_02/612131101" TargetMode="External"/><Relationship Id="rId50" Type="http://schemas.openxmlformats.org/officeDocument/2006/relationships/hyperlink" Target="https://podminky.urs.cz/item/CS_URS_2023_02/622331111" TargetMode="External"/><Relationship Id="rId55" Type="http://schemas.openxmlformats.org/officeDocument/2006/relationships/hyperlink" Target="https://podminky.urs.cz/item/CS_URS_2023_02/634112128" TargetMode="External"/><Relationship Id="rId76" Type="http://schemas.openxmlformats.org/officeDocument/2006/relationships/hyperlink" Target="https://podminky.urs.cz/item/CS_URS_2023_02/978015391" TargetMode="External"/><Relationship Id="rId97" Type="http://schemas.openxmlformats.org/officeDocument/2006/relationships/hyperlink" Target="https://podminky.urs.cz/item/CS_URS_2023_02/713121121" TargetMode="External"/><Relationship Id="rId104" Type="http://schemas.openxmlformats.org/officeDocument/2006/relationships/hyperlink" Target="https://podminky.urs.cz/item/CS_URS_2023_02/766691914" TargetMode="External"/><Relationship Id="rId120" Type="http://schemas.openxmlformats.org/officeDocument/2006/relationships/hyperlink" Target="https://podminky.urs.cz/item/CS_URS_2023_02/767161813" TargetMode="External"/><Relationship Id="rId125" Type="http://schemas.openxmlformats.org/officeDocument/2006/relationships/hyperlink" Target="https://podminky.urs.cz/item/CS_URS_2023_02/771121011" TargetMode="External"/><Relationship Id="rId7" Type="http://schemas.openxmlformats.org/officeDocument/2006/relationships/hyperlink" Target="https://podminky.urs.cz/item/CS_URS_2023_02/181411131" TargetMode="External"/><Relationship Id="rId71" Type="http://schemas.openxmlformats.org/officeDocument/2006/relationships/hyperlink" Target="https://podminky.urs.cz/item/CS_URS_2023_02/973031325" TargetMode="External"/><Relationship Id="rId92" Type="http://schemas.openxmlformats.org/officeDocument/2006/relationships/hyperlink" Target="https://podminky.urs.cz/item/CS_URS_2023_02/998018002" TargetMode="External"/><Relationship Id="rId2" Type="http://schemas.openxmlformats.org/officeDocument/2006/relationships/hyperlink" Target="https://podminky.urs.cz/item/CS_URS_2023_02/113202111" TargetMode="External"/><Relationship Id="rId29" Type="http://schemas.openxmlformats.org/officeDocument/2006/relationships/hyperlink" Target="https://podminky.urs.cz/item/CS_URS_2023_02/417321414" TargetMode="External"/><Relationship Id="rId24" Type="http://schemas.openxmlformats.org/officeDocument/2006/relationships/hyperlink" Target="https://podminky.urs.cz/item/CS_URS_2023_02/411362021" TargetMode="External"/><Relationship Id="rId40" Type="http://schemas.openxmlformats.org/officeDocument/2006/relationships/hyperlink" Target="https://podminky.urs.cz/item/CS_URS_2023_02/612325215" TargetMode="External"/><Relationship Id="rId45" Type="http://schemas.openxmlformats.org/officeDocument/2006/relationships/hyperlink" Target="https://podminky.urs.cz/item/CS_URS_2023_02/612142001" TargetMode="External"/><Relationship Id="rId66" Type="http://schemas.openxmlformats.org/officeDocument/2006/relationships/hyperlink" Target="https://podminky.urs.cz/item/CS_URS_2023_02/968082016" TargetMode="External"/><Relationship Id="rId87" Type="http://schemas.openxmlformats.org/officeDocument/2006/relationships/hyperlink" Target="https://podminky.urs.cz/item/CS_URS_2023_02/997013601" TargetMode="External"/><Relationship Id="rId110" Type="http://schemas.openxmlformats.org/officeDocument/2006/relationships/hyperlink" Target="https://podminky.urs.cz/item/CS_URS_2023_02/766660021" TargetMode="External"/><Relationship Id="rId115" Type="http://schemas.openxmlformats.org/officeDocument/2006/relationships/hyperlink" Target="https://podminky.urs.cz/item/CS_URS_2023_02/766660717" TargetMode="External"/><Relationship Id="rId131" Type="http://schemas.openxmlformats.org/officeDocument/2006/relationships/hyperlink" Target="https://podminky.urs.cz/item/CS_URS_2023_02/998773202" TargetMode="External"/><Relationship Id="rId136" Type="http://schemas.openxmlformats.org/officeDocument/2006/relationships/hyperlink" Target="https://podminky.urs.cz/item/CS_URS_2023_02/784121001" TargetMode="External"/><Relationship Id="rId61" Type="http://schemas.openxmlformats.org/officeDocument/2006/relationships/hyperlink" Target="https://podminky.urs.cz/item/CS_URS_2023_02/963051110" TargetMode="External"/><Relationship Id="rId82" Type="http://schemas.openxmlformats.org/officeDocument/2006/relationships/hyperlink" Target="https://podminky.urs.cz/item/CS_URS_2023_02/952901111" TargetMode="External"/><Relationship Id="rId19" Type="http://schemas.openxmlformats.org/officeDocument/2006/relationships/hyperlink" Target="https://podminky.urs.cz/item/CS_URS_2023_02/317944323" TargetMode="External"/><Relationship Id="rId14" Type="http://schemas.openxmlformats.org/officeDocument/2006/relationships/hyperlink" Target="https://podminky.urs.cz/item/CS_URS_2023_02/311273121" TargetMode="External"/><Relationship Id="rId30" Type="http://schemas.openxmlformats.org/officeDocument/2006/relationships/hyperlink" Target="https://podminky.urs.cz/item/CS_URS_2023_02/564831011" TargetMode="External"/><Relationship Id="rId35" Type="http://schemas.openxmlformats.org/officeDocument/2006/relationships/hyperlink" Target="https://podminky.urs.cz/item/CS_URS_2023_02/612321121" TargetMode="External"/><Relationship Id="rId56" Type="http://schemas.openxmlformats.org/officeDocument/2006/relationships/hyperlink" Target="https://podminky.urs.cz/item/CS_URS_2023_02/637121111" TargetMode="External"/><Relationship Id="rId77" Type="http://schemas.openxmlformats.org/officeDocument/2006/relationships/hyperlink" Target="https://podminky.urs.cz/item/CS_URS_2023_02/978059541" TargetMode="External"/><Relationship Id="rId100" Type="http://schemas.openxmlformats.org/officeDocument/2006/relationships/hyperlink" Target="https://podminky.urs.cz/item/CS_URS_2023_02/763131411" TargetMode="External"/><Relationship Id="rId105" Type="http://schemas.openxmlformats.org/officeDocument/2006/relationships/hyperlink" Target="https://podminky.urs.cz/item/CS_URS_2023_02/766812820" TargetMode="External"/><Relationship Id="rId126" Type="http://schemas.openxmlformats.org/officeDocument/2006/relationships/hyperlink" Target="https://podminky.urs.cz/item/CS_URS_2023_02/771474112" TargetMode="External"/><Relationship Id="rId8" Type="http://schemas.openxmlformats.org/officeDocument/2006/relationships/hyperlink" Target="https://podminky.urs.cz/item/CS_URS_2023_02/183403153" TargetMode="External"/><Relationship Id="rId51" Type="http://schemas.openxmlformats.org/officeDocument/2006/relationships/hyperlink" Target="https://podminky.urs.cz/item/CS_URS_2023_02/622331191" TargetMode="External"/><Relationship Id="rId72" Type="http://schemas.openxmlformats.org/officeDocument/2006/relationships/hyperlink" Target="https://podminky.urs.cz/item/CS_URS_2023_02/974031164" TargetMode="External"/><Relationship Id="rId93" Type="http://schemas.openxmlformats.org/officeDocument/2006/relationships/hyperlink" Target="https://podminky.urs.cz/item/CS_URS_2023_02/711131821" TargetMode="External"/><Relationship Id="rId98" Type="http://schemas.openxmlformats.org/officeDocument/2006/relationships/hyperlink" Target="https://podminky.urs.cz/item/CS_URS_2023_02/998713202" TargetMode="External"/><Relationship Id="rId121" Type="http://schemas.openxmlformats.org/officeDocument/2006/relationships/hyperlink" Target="https://podminky.urs.cz/item/CS_URS_2023_02/767995114" TargetMode="External"/><Relationship Id="rId3" Type="http://schemas.openxmlformats.org/officeDocument/2006/relationships/hyperlink" Target="https://podminky.urs.cz/item/CS_URS_2023_02/122211101" TargetMode="External"/><Relationship Id="rId25" Type="http://schemas.openxmlformats.org/officeDocument/2006/relationships/hyperlink" Target="https://podminky.urs.cz/item/CS_URS_2023_02/411322626" TargetMode="External"/><Relationship Id="rId46" Type="http://schemas.openxmlformats.org/officeDocument/2006/relationships/hyperlink" Target="https://podminky.urs.cz/item/CS_URS_2023_02/622143003" TargetMode="External"/><Relationship Id="rId67" Type="http://schemas.openxmlformats.org/officeDocument/2006/relationships/hyperlink" Target="https://podminky.urs.cz/item/CS_URS_2023_02/971033541" TargetMode="External"/><Relationship Id="rId116" Type="http://schemas.openxmlformats.org/officeDocument/2006/relationships/hyperlink" Target="https://podminky.urs.cz/item/CS_URS_2023_02/766660729" TargetMode="External"/><Relationship Id="rId137" Type="http://schemas.openxmlformats.org/officeDocument/2006/relationships/hyperlink" Target="https://podminky.urs.cz/item/CS_URS_2023_02/784181121" TargetMode="External"/><Relationship Id="rId20" Type="http://schemas.openxmlformats.org/officeDocument/2006/relationships/hyperlink" Target="https://podminky.urs.cz/item/CS_URS_2023_02/317234410" TargetMode="External"/><Relationship Id="rId41" Type="http://schemas.openxmlformats.org/officeDocument/2006/relationships/hyperlink" Target="https://podminky.urs.cz/item/CS_URS_2023_02/612325225" TargetMode="External"/><Relationship Id="rId62" Type="http://schemas.openxmlformats.org/officeDocument/2006/relationships/hyperlink" Target="https://podminky.urs.cz/item/CS_URS_2023_02/965042141" TargetMode="External"/><Relationship Id="rId83" Type="http://schemas.openxmlformats.org/officeDocument/2006/relationships/hyperlink" Target="https://podminky.urs.cz/item/CS_URS_2023_02/997002611" TargetMode="External"/><Relationship Id="rId88" Type="http://schemas.openxmlformats.org/officeDocument/2006/relationships/hyperlink" Target="https://podminky.urs.cz/item/CS_URS_2023_02/997013602" TargetMode="External"/><Relationship Id="rId111" Type="http://schemas.openxmlformats.org/officeDocument/2006/relationships/hyperlink" Target="https://podminky.urs.cz/item/CS_URS_2023_02/766660171" TargetMode="External"/><Relationship Id="rId132" Type="http://schemas.openxmlformats.org/officeDocument/2006/relationships/hyperlink" Target="https://podminky.urs.cz/item/CS_URS_2023_02/776201811" TargetMode="External"/><Relationship Id="rId15" Type="http://schemas.openxmlformats.org/officeDocument/2006/relationships/hyperlink" Target="https://podminky.urs.cz/item/CS_URS_2023_02/342272225" TargetMode="External"/><Relationship Id="rId36" Type="http://schemas.openxmlformats.org/officeDocument/2006/relationships/hyperlink" Target="https://podminky.urs.cz/item/CS_URS_2023_02/612321191" TargetMode="External"/><Relationship Id="rId57" Type="http://schemas.openxmlformats.org/officeDocument/2006/relationships/hyperlink" Target="https://podminky.urs.cz/item/CS_URS_2023_02/642945111" TargetMode="External"/><Relationship Id="rId106" Type="http://schemas.openxmlformats.org/officeDocument/2006/relationships/hyperlink" Target="https://podminky.urs.cz/item/CS_URS_2023_02/766682111" TargetMode="External"/><Relationship Id="rId127" Type="http://schemas.openxmlformats.org/officeDocument/2006/relationships/hyperlink" Target="https://podminky.urs.cz/item/CS_URS_2023_02/771591184" TargetMode="External"/><Relationship Id="rId10" Type="http://schemas.openxmlformats.org/officeDocument/2006/relationships/hyperlink" Target="https://podminky.urs.cz/item/CS_URS_2023_02/310238211" TargetMode="External"/><Relationship Id="rId31" Type="http://schemas.openxmlformats.org/officeDocument/2006/relationships/hyperlink" Target="https://podminky.urs.cz/item/CS_URS_2023_02/596212210" TargetMode="External"/><Relationship Id="rId52" Type="http://schemas.openxmlformats.org/officeDocument/2006/relationships/hyperlink" Target="https://podminky.urs.cz/item/CS_URS_2023_02/631312141" TargetMode="External"/><Relationship Id="rId73" Type="http://schemas.openxmlformats.org/officeDocument/2006/relationships/hyperlink" Target="https://podminky.urs.cz/item/CS_URS_2023_02/974031664" TargetMode="External"/><Relationship Id="rId78" Type="http://schemas.openxmlformats.org/officeDocument/2006/relationships/hyperlink" Target="https://podminky.urs.cz/item/CS_URS_2023_02/979054451" TargetMode="External"/><Relationship Id="rId94" Type="http://schemas.openxmlformats.org/officeDocument/2006/relationships/hyperlink" Target="https://podminky.urs.cz/item/CS_URS_2023_02/711112001" TargetMode="External"/><Relationship Id="rId99" Type="http://schemas.openxmlformats.org/officeDocument/2006/relationships/hyperlink" Target="https://podminky.urs.cz/item/CS_URS_2023_02/763121590" TargetMode="External"/><Relationship Id="rId101" Type="http://schemas.openxmlformats.org/officeDocument/2006/relationships/hyperlink" Target="https://podminky.urs.cz/item/CS_URS_2023_02/998763402" TargetMode="External"/><Relationship Id="rId122" Type="http://schemas.openxmlformats.org/officeDocument/2006/relationships/hyperlink" Target="https://podminky.urs.cz/item/CS_URS_2023_02/767995115" TargetMode="External"/><Relationship Id="rId4" Type="http://schemas.openxmlformats.org/officeDocument/2006/relationships/hyperlink" Target="https://podminky.urs.cz/item/CS_URS_2023_02/131251100" TargetMode="External"/><Relationship Id="rId9" Type="http://schemas.openxmlformats.org/officeDocument/2006/relationships/hyperlink" Target="https://podminky.urs.cz/item/CS_URS_2023_02/310236241" TargetMode="External"/><Relationship Id="rId26" Type="http://schemas.openxmlformats.org/officeDocument/2006/relationships/hyperlink" Target="https://podminky.urs.cz/item/CS_URS_2023_02/417351115" TargetMode="External"/><Relationship Id="rId47" Type="http://schemas.openxmlformats.org/officeDocument/2006/relationships/hyperlink" Target="https://podminky.urs.cz/item/CS_URS_2023_02/612311131" TargetMode="External"/><Relationship Id="rId68" Type="http://schemas.openxmlformats.org/officeDocument/2006/relationships/hyperlink" Target="https://podminky.urs.cz/item/CS_URS_2023_02/971033641" TargetMode="External"/><Relationship Id="rId89" Type="http://schemas.openxmlformats.org/officeDocument/2006/relationships/hyperlink" Target="https://podminky.urs.cz/item/CS_URS_2023_02/997013603" TargetMode="External"/><Relationship Id="rId112" Type="http://schemas.openxmlformats.org/officeDocument/2006/relationships/hyperlink" Target="https://podminky.urs.cz/item/CS_URS_2023_02/766660181" TargetMode="External"/><Relationship Id="rId133" Type="http://schemas.openxmlformats.org/officeDocument/2006/relationships/hyperlink" Target="https://podminky.urs.cz/item/CS_URS_2023_02/783314203" TargetMode="Externa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2.xml.rels><?xml version="1.0" encoding="UTF-8" standalone="yes"?>
<Relationships xmlns="http://schemas.openxmlformats.org/package/2006/relationships"><Relationship Id="rId13" Type="http://schemas.openxmlformats.org/officeDocument/2006/relationships/hyperlink" Target="https://podminky.urs.cz/item/CS_URS_2023_02/271572211" TargetMode="External"/><Relationship Id="rId18" Type="http://schemas.openxmlformats.org/officeDocument/2006/relationships/hyperlink" Target="https://podminky.urs.cz/item/CS_URS_2023_02/631319171" TargetMode="External"/><Relationship Id="rId26" Type="http://schemas.openxmlformats.org/officeDocument/2006/relationships/hyperlink" Target="https://podminky.urs.cz/item/CS_URS_2023_02/997002611" TargetMode="External"/><Relationship Id="rId21" Type="http://schemas.openxmlformats.org/officeDocument/2006/relationships/hyperlink" Target="https://podminky.urs.cz/item/CS_URS_2023_02/965042141" TargetMode="External"/><Relationship Id="rId34" Type="http://schemas.openxmlformats.org/officeDocument/2006/relationships/hyperlink" Target="https://podminky.urs.cz/item/CS_URS_2023_02/711141559" TargetMode="External"/><Relationship Id="rId7" Type="http://schemas.openxmlformats.org/officeDocument/2006/relationships/hyperlink" Target="https://podminky.urs.cz/item/CS_URS_2023_02/171251201" TargetMode="External"/><Relationship Id="rId12" Type="http://schemas.openxmlformats.org/officeDocument/2006/relationships/hyperlink" Target="https://podminky.urs.cz/item/CS_URS_2023_02/279361821" TargetMode="External"/><Relationship Id="rId17" Type="http://schemas.openxmlformats.org/officeDocument/2006/relationships/hyperlink" Target="https://podminky.urs.cz/item/CS_URS_2023_02/631319013" TargetMode="External"/><Relationship Id="rId25" Type="http://schemas.openxmlformats.org/officeDocument/2006/relationships/hyperlink" Target="https://podminky.urs.cz/item/CS_URS_2023_02/965082933" TargetMode="External"/><Relationship Id="rId33" Type="http://schemas.openxmlformats.org/officeDocument/2006/relationships/hyperlink" Target="https://podminky.urs.cz/item/CS_URS_2023_02/711111001" TargetMode="External"/><Relationship Id="rId38" Type="http://schemas.openxmlformats.org/officeDocument/2006/relationships/drawing" Target="../drawings/drawing10.xml"/><Relationship Id="rId2" Type="http://schemas.openxmlformats.org/officeDocument/2006/relationships/hyperlink" Target="https://podminky.urs.cz/item/CS_URS_2023_02/139712111" TargetMode="External"/><Relationship Id="rId16" Type="http://schemas.openxmlformats.org/officeDocument/2006/relationships/hyperlink" Target="https://podminky.urs.cz/item/CS_URS_2023_02/631319011" TargetMode="External"/><Relationship Id="rId20" Type="http://schemas.openxmlformats.org/officeDocument/2006/relationships/hyperlink" Target="https://podminky.urs.cz/item/CS_URS_2023_02/631362021" TargetMode="External"/><Relationship Id="rId29" Type="http://schemas.openxmlformats.org/officeDocument/2006/relationships/hyperlink" Target="https://podminky.urs.cz/item/CS_URS_2023_02/997013509" TargetMode="External"/><Relationship Id="rId1" Type="http://schemas.openxmlformats.org/officeDocument/2006/relationships/hyperlink" Target="https://podminky.urs.cz/item/CS_URS_2023_02/132411401" TargetMode="External"/><Relationship Id="rId6" Type="http://schemas.openxmlformats.org/officeDocument/2006/relationships/hyperlink" Target="https://podminky.urs.cz/item/CS_URS_2023_02/162751119" TargetMode="External"/><Relationship Id="rId11" Type="http://schemas.openxmlformats.org/officeDocument/2006/relationships/hyperlink" Target="https://podminky.urs.cz/item/CS_URS_2023_02/279113156" TargetMode="External"/><Relationship Id="rId24" Type="http://schemas.openxmlformats.org/officeDocument/2006/relationships/hyperlink" Target="https://podminky.urs.cz/item/CS_URS_2023_02/965049112" TargetMode="External"/><Relationship Id="rId32" Type="http://schemas.openxmlformats.org/officeDocument/2006/relationships/hyperlink" Target="https://podminky.urs.cz/item/CS_URS_2023_02/711131811" TargetMode="External"/><Relationship Id="rId37" Type="http://schemas.openxmlformats.org/officeDocument/2006/relationships/hyperlink" Target="https://podminky.urs.cz/item/CS_URS_2023_02/998711101" TargetMode="External"/><Relationship Id="rId5" Type="http://schemas.openxmlformats.org/officeDocument/2006/relationships/hyperlink" Target="https://podminky.urs.cz/item/CS_URS_2023_02/162751117" TargetMode="External"/><Relationship Id="rId15" Type="http://schemas.openxmlformats.org/officeDocument/2006/relationships/hyperlink" Target="https://podminky.urs.cz/item/CS_URS_2023_02/631311136" TargetMode="External"/><Relationship Id="rId23" Type="http://schemas.openxmlformats.org/officeDocument/2006/relationships/hyperlink" Target="https://podminky.urs.cz/item/CS_URS_2023_02/965049111" TargetMode="External"/><Relationship Id="rId28" Type="http://schemas.openxmlformats.org/officeDocument/2006/relationships/hyperlink" Target="https://podminky.urs.cz/item/CS_URS_2023_02/997013501" TargetMode="External"/><Relationship Id="rId36" Type="http://schemas.openxmlformats.org/officeDocument/2006/relationships/hyperlink" Target="https://podminky.urs.cz/item/CS_URS_2023_02/711192202" TargetMode="External"/><Relationship Id="rId10" Type="http://schemas.openxmlformats.org/officeDocument/2006/relationships/hyperlink" Target="https://podminky.urs.cz/item/CS_URS_2023_02/279113155" TargetMode="External"/><Relationship Id="rId19" Type="http://schemas.openxmlformats.org/officeDocument/2006/relationships/hyperlink" Target="https://podminky.urs.cz/item/CS_URS_2023_02/631319175" TargetMode="External"/><Relationship Id="rId31" Type="http://schemas.openxmlformats.org/officeDocument/2006/relationships/hyperlink" Target="https://podminky.urs.cz/item/CS_URS_2023_02/998018001" TargetMode="External"/><Relationship Id="rId4" Type="http://schemas.openxmlformats.org/officeDocument/2006/relationships/hyperlink" Target="https://podminky.urs.cz/item/CS_URS_2023_02/162211219" TargetMode="External"/><Relationship Id="rId9" Type="http://schemas.openxmlformats.org/officeDocument/2006/relationships/hyperlink" Target="https://podminky.urs.cz/item/CS_URS_2023_02/274313811" TargetMode="External"/><Relationship Id="rId14" Type="http://schemas.openxmlformats.org/officeDocument/2006/relationships/hyperlink" Target="https://podminky.urs.cz/item/CS_URS_2023_02/631311116" TargetMode="External"/><Relationship Id="rId22" Type="http://schemas.openxmlformats.org/officeDocument/2006/relationships/hyperlink" Target="https://podminky.urs.cz/item/CS_URS_2023_02/965042241" TargetMode="External"/><Relationship Id="rId27" Type="http://schemas.openxmlformats.org/officeDocument/2006/relationships/hyperlink" Target="https://podminky.urs.cz/item/CS_URS_2023_02/997013211" TargetMode="External"/><Relationship Id="rId30" Type="http://schemas.openxmlformats.org/officeDocument/2006/relationships/hyperlink" Target="https://podminky.urs.cz/item/CS_URS_2023_02/997013631" TargetMode="External"/><Relationship Id="rId35" Type="http://schemas.openxmlformats.org/officeDocument/2006/relationships/hyperlink" Target="https://podminky.urs.cz/item/CS_URS_2023_02/711191201" TargetMode="External"/><Relationship Id="rId8" Type="http://schemas.openxmlformats.org/officeDocument/2006/relationships/hyperlink" Target="https://podminky.urs.cz/item/CS_URS_2023_02/171201221" TargetMode="External"/><Relationship Id="rId3" Type="http://schemas.openxmlformats.org/officeDocument/2006/relationships/hyperlink" Target="https://podminky.urs.cz/item/CS_URS_2023_02/162211211" TargetMode="External"/></Relationships>
</file>

<file path=xl/worksheets/_rels/sheet13.xml.rels><?xml version="1.0" encoding="UTF-8" standalone="yes"?>
<Relationships xmlns="http://schemas.openxmlformats.org/package/2006/relationships"><Relationship Id="rId3" Type="http://schemas.openxmlformats.org/officeDocument/2006/relationships/hyperlink" Target="https://podminky.urs.cz/item/CS_URS_2023_02/722290226" TargetMode="External"/><Relationship Id="rId2" Type="http://schemas.openxmlformats.org/officeDocument/2006/relationships/hyperlink" Target="https://podminky.urs.cz/item/CS_URS_2023_02/722181241" TargetMode="External"/><Relationship Id="rId1" Type="http://schemas.openxmlformats.org/officeDocument/2006/relationships/hyperlink" Target="https://podminky.urs.cz/item/CS_URS_2023_02/722174002" TargetMode="External"/><Relationship Id="rId6" Type="http://schemas.openxmlformats.org/officeDocument/2006/relationships/drawing" Target="../drawings/drawing11.xml"/><Relationship Id="rId5" Type="http://schemas.openxmlformats.org/officeDocument/2006/relationships/hyperlink" Target="https://podminky.urs.cz/item/CS_URS_2023_02/998722202" TargetMode="External"/><Relationship Id="rId4" Type="http://schemas.openxmlformats.org/officeDocument/2006/relationships/hyperlink" Target="https://podminky.urs.cz/item/CS_URS_2023_02/722290234" TargetMode="External"/></Relationships>
</file>

<file path=xl/worksheets/_rels/sheet14.xml.rels><?xml version="1.0" encoding="UTF-8" standalone="yes"?>
<Relationships xmlns="http://schemas.openxmlformats.org/package/2006/relationships"><Relationship Id="rId8" Type="http://schemas.openxmlformats.org/officeDocument/2006/relationships/hyperlink" Target="https://podminky.urs.cz/item/CS_URS_2023_02/998018002" TargetMode="External"/><Relationship Id="rId13" Type="http://schemas.openxmlformats.org/officeDocument/2006/relationships/hyperlink" Target="https://podminky.urs.cz/item/CS_URS_2023_02/721290111" TargetMode="External"/><Relationship Id="rId3" Type="http://schemas.openxmlformats.org/officeDocument/2006/relationships/hyperlink" Target="https://podminky.urs.cz/item/CS_URS_2023_02/997002611" TargetMode="External"/><Relationship Id="rId7" Type="http://schemas.openxmlformats.org/officeDocument/2006/relationships/hyperlink" Target="https://podminky.urs.cz/item/CS_URS_2023_02/997013603" TargetMode="External"/><Relationship Id="rId12" Type="http://schemas.openxmlformats.org/officeDocument/2006/relationships/hyperlink" Target="https://podminky.urs.cz/item/CS_URS_2023_02/721194109" TargetMode="External"/><Relationship Id="rId2" Type="http://schemas.openxmlformats.org/officeDocument/2006/relationships/hyperlink" Target="https://podminky.urs.cz/item/CS_URS_2023_02/974031153" TargetMode="External"/><Relationship Id="rId1" Type="http://schemas.openxmlformats.org/officeDocument/2006/relationships/hyperlink" Target="https://podminky.urs.cz/item/CS_URS_2023_02/612135101" TargetMode="External"/><Relationship Id="rId6" Type="http://schemas.openxmlformats.org/officeDocument/2006/relationships/hyperlink" Target="https://podminky.urs.cz/item/CS_URS_2023_02/997013509" TargetMode="External"/><Relationship Id="rId11" Type="http://schemas.openxmlformats.org/officeDocument/2006/relationships/hyperlink" Target="https://podminky.urs.cz/item/CS_URS_2023_02/721194105" TargetMode="External"/><Relationship Id="rId5" Type="http://schemas.openxmlformats.org/officeDocument/2006/relationships/hyperlink" Target="https://podminky.urs.cz/item/CS_URS_2023_02/997013501" TargetMode="External"/><Relationship Id="rId15" Type="http://schemas.openxmlformats.org/officeDocument/2006/relationships/drawing" Target="../drawings/drawing12.xml"/><Relationship Id="rId10" Type="http://schemas.openxmlformats.org/officeDocument/2006/relationships/hyperlink" Target="https://podminky.urs.cz/item/CS_URS_2023_02/721174045" TargetMode="External"/><Relationship Id="rId4" Type="http://schemas.openxmlformats.org/officeDocument/2006/relationships/hyperlink" Target="https://podminky.urs.cz/item/CS_URS_2023_02/997013213" TargetMode="External"/><Relationship Id="rId9" Type="http://schemas.openxmlformats.org/officeDocument/2006/relationships/hyperlink" Target="https://podminky.urs.cz/item/CS_URS_2023_02/721174043" TargetMode="External"/><Relationship Id="rId14" Type="http://schemas.openxmlformats.org/officeDocument/2006/relationships/hyperlink" Target="https://podminky.urs.cz/item/CS_URS_2023_02/998721202" TargetMode="External"/></Relationships>
</file>

<file path=xl/worksheets/_rels/sheet15.xml.rels><?xml version="1.0" encoding="UTF-8" standalone="yes"?>
<Relationships xmlns="http://schemas.openxmlformats.org/package/2006/relationships"><Relationship Id="rId3" Type="http://schemas.openxmlformats.org/officeDocument/2006/relationships/hyperlink" Target="https://podminky.urs.cz/item/CS_URS_2023_02/998725202" TargetMode="External"/><Relationship Id="rId2" Type="http://schemas.openxmlformats.org/officeDocument/2006/relationships/hyperlink" Target="https://podminky.urs.cz/item/CS_URS_2023_02/725813111" TargetMode="External"/><Relationship Id="rId1" Type="http://schemas.openxmlformats.org/officeDocument/2006/relationships/hyperlink" Target="https://podminky.urs.cz/item/CS_URS_2023_02/725112022" TargetMode="External"/><Relationship Id="rId6" Type="http://schemas.openxmlformats.org/officeDocument/2006/relationships/drawing" Target="../drawings/drawing13.xml"/><Relationship Id="rId5" Type="http://schemas.openxmlformats.org/officeDocument/2006/relationships/hyperlink" Target="https://podminky.urs.cz/item/CS_URS_2023_02/998726212" TargetMode="External"/><Relationship Id="rId4" Type="http://schemas.openxmlformats.org/officeDocument/2006/relationships/hyperlink" Target="https://podminky.urs.cz/item/CS_URS_2023_02/726111031" TargetMode="Externa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117" Type="http://schemas.openxmlformats.org/officeDocument/2006/relationships/hyperlink" Target="https://podminky.urs.cz/item/CS_URS_2023_02/771591264" TargetMode="External"/><Relationship Id="rId21" Type="http://schemas.openxmlformats.org/officeDocument/2006/relationships/hyperlink" Target="https://podminky.urs.cz/item/CS_URS_2023_02/611311131" TargetMode="External"/><Relationship Id="rId42" Type="http://schemas.openxmlformats.org/officeDocument/2006/relationships/hyperlink" Target="https://podminky.urs.cz/item/CS_URS_2022_02/642945111" TargetMode="External"/><Relationship Id="rId63" Type="http://schemas.openxmlformats.org/officeDocument/2006/relationships/hyperlink" Target="https://podminky.urs.cz/item/CS_URS_2023_02/978059541" TargetMode="External"/><Relationship Id="rId84" Type="http://schemas.openxmlformats.org/officeDocument/2006/relationships/hyperlink" Target="https://podminky.urs.cz/item/CS_URS_2023_02/998751201" TargetMode="External"/><Relationship Id="rId138" Type="http://schemas.openxmlformats.org/officeDocument/2006/relationships/hyperlink" Target="https://podminky.urs.cz/item/CS_URS_2022_02/783317101" TargetMode="External"/><Relationship Id="rId107" Type="http://schemas.openxmlformats.org/officeDocument/2006/relationships/hyperlink" Target="https://podminky.urs.cz/item/CS_URS_2023_02/766660731" TargetMode="External"/><Relationship Id="rId11" Type="http://schemas.openxmlformats.org/officeDocument/2006/relationships/hyperlink" Target="https://podminky.urs.cz/item/CS_URS_2023_02/342291121" TargetMode="External"/><Relationship Id="rId32" Type="http://schemas.openxmlformats.org/officeDocument/2006/relationships/hyperlink" Target="https://podminky.urs.cz/item/CS_URS_2023_02/622143003" TargetMode="External"/><Relationship Id="rId37" Type="http://schemas.openxmlformats.org/officeDocument/2006/relationships/hyperlink" Target="https://podminky.urs.cz/item/CS_URS_2023_02/631319171" TargetMode="External"/><Relationship Id="rId53" Type="http://schemas.openxmlformats.org/officeDocument/2006/relationships/hyperlink" Target="https://podminky.urs.cz/item/CS_URS_2023_02/965081611" TargetMode="External"/><Relationship Id="rId58" Type="http://schemas.openxmlformats.org/officeDocument/2006/relationships/hyperlink" Target="https://podminky.urs.cz/item/CS_URS_2023_02/971033641" TargetMode="External"/><Relationship Id="rId74" Type="http://schemas.openxmlformats.org/officeDocument/2006/relationships/hyperlink" Target="https://podminky.urs.cz/item/CS_URS_2023_02/997013631" TargetMode="External"/><Relationship Id="rId79" Type="http://schemas.openxmlformats.org/officeDocument/2006/relationships/hyperlink" Target="https://podminky.urs.cz/item/CS_URS_2023_02/751111011" TargetMode="External"/><Relationship Id="rId102" Type="http://schemas.openxmlformats.org/officeDocument/2006/relationships/hyperlink" Target="https://podminky.urs.cz/item/CS_URS_2023_02/766660012" TargetMode="External"/><Relationship Id="rId123" Type="http://schemas.openxmlformats.org/officeDocument/2006/relationships/hyperlink" Target="https://podminky.urs.cz/item/CS_URS_2023_02/776410811" TargetMode="External"/><Relationship Id="rId128" Type="http://schemas.openxmlformats.org/officeDocument/2006/relationships/hyperlink" Target="https://podminky.urs.cz/item/CS_URS_2023_02/998776202" TargetMode="External"/><Relationship Id="rId5" Type="http://schemas.openxmlformats.org/officeDocument/2006/relationships/hyperlink" Target="https://podminky.urs.cz/item/CS_URS_2023_02/171201221" TargetMode="External"/><Relationship Id="rId90" Type="http://schemas.openxmlformats.org/officeDocument/2006/relationships/hyperlink" Target="https://podminky.urs.cz/item/CS_URS_2023_02/764226402" TargetMode="External"/><Relationship Id="rId95" Type="http://schemas.openxmlformats.org/officeDocument/2006/relationships/hyperlink" Target="https://podminky.urs.cz/item/CS_URS_2023_02/766622131" TargetMode="External"/><Relationship Id="rId22" Type="http://schemas.openxmlformats.org/officeDocument/2006/relationships/hyperlink" Target="https://podminky.urs.cz/item/CS_URS_2023_02/612131101" TargetMode="External"/><Relationship Id="rId27" Type="http://schemas.openxmlformats.org/officeDocument/2006/relationships/hyperlink" Target="https://podminky.urs.cz/item/CS_URS_2023_02/612325301" TargetMode="External"/><Relationship Id="rId43" Type="http://schemas.openxmlformats.org/officeDocument/2006/relationships/hyperlink" Target="https://podminky.urs.cz/item/CS_URS_2023_02/642945112" TargetMode="External"/><Relationship Id="rId48" Type="http://schemas.openxmlformats.org/officeDocument/2006/relationships/hyperlink" Target="https://podminky.urs.cz/item/CS_URS_2023_02/963053936" TargetMode="External"/><Relationship Id="rId64" Type="http://schemas.openxmlformats.org/officeDocument/2006/relationships/hyperlink" Target="https://podminky.urs.cz/item/CS_URS_2023_02/949101111" TargetMode="External"/><Relationship Id="rId69" Type="http://schemas.openxmlformats.org/officeDocument/2006/relationships/hyperlink" Target="https://podminky.urs.cz/item/CS_URS_2023_02/997013509" TargetMode="External"/><Relationship Id="rId113" Type="http://schemas.openxmlformats.org/officeDocument/2006/relationships/hyperlink" Target="https://podminky.urs.cz/item/CS_URS_2023_02/771121011" TargetMode="External"/><Relationship Id="rId118" Type="http://schemas.openxmlformats.org/officeDocument/2006/relationships/hyperlink" Target="https://podminky.urs.cz/item/CS_URS_2023_02/771474112" TargetMode="External"/><Relationship Id="rId134" Type="http://schemas.openxmlformats.org/officeDocument/2006/relationships/hyperlink" Target="https://podminky.urs.cz/item/CS_URS_2023_02/998781202" TargetMode="External"/><Relationship Id="rId139" Type="http://schemas.openxmlformats.org/officeDocument/2006/relationships/hyperlink" Target="https://podminky.urs.cz/item/CS_URS_2023_02/784121001" TargetMode="External"/><Relationship Id="rId80" Type="http://schemas.openxmlformats.org/officeDocument/2006/relationships/hyperlink" Target="https://podminky.urs.cz/item/CS_URS_2023_02/751525051" TargetMode="External"/><Relationship Id="rId85" Type="http://schemas.openxmlformats.org/officeDocument/2006/relationships/hyperlink" Target="https://podminky.urs.cz/item/CS_URS_2023_02/763121590" TargetMode="External"/><Relationship Id="rId12" Type="http://schemas.openxmlformats.org/officeDocument/2006/relationships/hyperlink" Target="https://podminky.urs.cz/item/CS_URS_2023_02/317142422" TargetMode="External"/><Relationship Id="rId17" Type="http://schemas.openxmlformats.org/officeDocument/2006/relationships/hyperlink" Target="https://podminky.urs.cz/item/CS_URS_2023_02/611325111" TargetMode="External"/><Relationship Id="rId33" Type="http://schemas.openxmlformats.org/officeDocument/2006/relationships/hyperlink" Target="https://podminky.urs.cz/item/CS_URS_2023_02/612311131" TargetMode="External"/><Relationship Id="rId38" Type="http://schemas.openxmlformats.org/officeDocument/2006/relationships/hyperlink" Target="https://podminky.urs.cz/item/CS_URS_2023_02/631319173" TargetMode="External"/><Relationship Id="rId59" Type="http://schemas.openxmlformats.org/officeDocument/2006/relationships/hyperlink" Target="https://podminky.urs.cz/item/CS_URS_2023_02/974031664" TargetMode="External"/><Relationship Id="rId103" Type="http://schemas.openxmlformats.org/officeDocument/2006/relationships/hyperlink" Target="https://podminky.urs.cz/item/CS_URS_2022_02/766660001" TargetMode="External"/><Relationship Id="rId108" Type="http://schemas.openxmlformats.org/officeDocument/2006/relationships/hyperlink" Target="https://podminky.urs.cz/item/CS_URS_2023_02/766660733" TargetMode="External"/><Relationship Id="rId124" Type="http://schemas.openxmlformats.org/officeDocument/2006/relationships/hyperlink" Target="https://podminky.urs.cz/item/CS_URS_2023_02/776121112" TargetMode="External"/><Relationship Id="rId129" Type="http://schemas.openxmlformats.org/officeDocument/2006/relationships/hyperlink" Target="https://podminky.urs.cz/item/CS_URS_2023_02/781121011" TargetMode="External"/><Relationship Id="rId54" Type="http://schemas.openxmlformats.org/officeDocument/2006/relationships/hyperlink" Target="https://podminky.urs.cz/item/CS_URS_2023_02/968062375" TargetMode="External"/><Relationship Id="rId70" Type="http://schemas.openxmlformats.org/officeDocument/2006/relationships/hyperlink" Target="https://podminky.urs.cz/item/CS_URS_2023_02/997013601" TargetMode="External"/><Relationship Id="rId75" Type="http://schemas.openxmlformats.org/officeDocument/2006/relationships/hyperlink" Target="https://podminky.urs.cz/item/CS_URS_2023_02/997013812" TargetMode="External"/><Relationship Id="rId91" Type="http://schemas.openxmlformats.org/officeDocument/2006/relationships/hyperlink" Target="https://podminky.urs.cz/item/CS_URS_2023_02/998764202" TargetMode="External"/><Relationship Id="rId96" Type="http://schemas.openxmlformats.org/officeDocument/2006/relationships/hyperlink" Target="https://podminky.urs.cz/item/CS_URS_2023_02/766629214" TargetMode="External"/><Relationship Id="rId140" Type="http://schemas.openxmlformats.org/officeDocument/2006/relationships/hyperlink" Target="https://podminky.urs.cz/item/CS_URS_2023_02/784181121" TargetMode="External"/><Relationship Id="rId1" Type="http://schemas.openxmlformats.org/officeDocument/2006/relationships/hyperlink" Target="https://podminky.urs.cz/item/CS_URS_2023_02/133251101" TargetMode="External"/><Relationship Id="rId6" Type="http://schemas.openxmlformats.org/officeDocument/2006/relationships/hyperlink" Target="https://podminky.urs.cz/item/CS_URS_2023_02/275313711" TargetMode="External"/><Relationship Id="rId23" Type="http://schemas.openxmlformats.org/officeDocument/2006/relationships/hyperlink" Target="https://podminky.urs.cz/item/CS_URS_2023_02/612321121" TargetMode="External"/><Relationship Id="rId28" Type="http://schemas.openxmlformats.org/officeDocument/2006/relationships/hyperlink" Target="https://podminky.urs.cz/item/CS_URS_2023_02/612325412" TargetMode="External"/><Relationship Id="rId49" Type="http://schemas.openxmlformats.org/officeDocument/2006/relationships/hyperlink" Target="https://podminky.urs.cz/item/CS_URS_2023_02/965042141" TargetMode="External"/><Relationship Id="rId114" Type="http://schemas.openxmlformats.org/officeDocument/2006/relationships/hyperlink" Target="https://podminky.urs.cz/item/CS_URS_2023_02/771591112" TargetMode="External"/><Relationship Id="rId119" Type="http://schemas.openxmlformats.org/officeDocument/2006/relationships/hyperlink" Target="https://podminky.urs.cz/item/CS_URS_2023_02/771591184" TargetMode="External"/><Relationship Id="rId44" Type="http://schemas.openxmlformats.org/officeDocument/2006/relationships/hyperlink" Target="https://podminky.urs.cz/item/CS_URS_2023_02/644941111" TargetMode="External"/><Relationship Id="rId60" Type="http://schemas.openxmlformats.org/officeDocument/2006/relationships/hyperlink" Target="https://podminky.urs.cz/item/CS_URS_2023_02/977151119" TargetMode="External"/><Relationship Id="rId65" Type="http://schemas.openxmlformats.org/officeDocument/2006/relationships/hyperlink" Target="https://podminky.urs.cz/item/CS_URS_2023_02/952901111" TargetMode="External"/><Relationship Id="rId81" Type="http://schemas.openxmlformats.org/officeDocument/2006/relationships/hyperlink" Target="https://podminky.urs.cz/item/CS_URS_2023_02/751526151" TargetMode="External"/><Relationship Id="rId86" Type="http://schemas.openxmlformats.org/officeDocument/2006/relationships/hyperlink" Target="https://podminky.urs.cz/item/CS_URS_2023_02/763164531" TargetMode="External"/><Relationship Id="rId130" Type="http://schemas.openxmlformats.org/officeDocument/2006/relationships/hyperlink" Target="https://podminky.urs.cz/item/CS_URS_2023_02/781131112" TargetMode="External"/><Relationship Id="rId135" Type="http://schemas.openxmlformats.org/officeDocument/2006/relationships/hyperlink" Target="https://podminky.urs.cz/item/CS_URS_2023_02/783806805" TargetMode="External"/><Relationship Id="rId13" Type="http://schemas.openxmlformats.org/officeDocument/2006/relationships/hyperlink" Target="https://podminky.urs.cz/item/CS_URS_2023_02/317143441" TargetMode="External"/><Relationship Id="rId18" Type="http://schemas.openxmlformats.org/officeDocument/2006/relationships/hyperlink" Target="https://podminky.urs.cz/item/CS_URS_2023_02/611325412" TargetMode="External"/><Relationship Id="rId39" Type="http://schemas.openxmlformats.org/officeDocument/2006/relationships/hyperlink" Target="https://podminky.urs.cz/item/CS_URS_2023_02/631362021" TargetMode="External"/><Relationship Id="rId109" Type="http://schemas.openxmlformats.org/officeDocument/2006/relationships/hyperlink" Target="https://podminky.urs.cz/item/CS_URS_2023_02/998766202" TargetMode="External"/><Relationship Id="rId34" Type="http://schemas.openxmlformats.org/officeDocument/2006/relationships/hyperlink" Target="https://podminky.urs.cz/item/CS_URS_2023_02/631311125" TargetMode="External"/><Relationship Id="rId50" Type="http://schemas.openxmlformats.org/officeDocument/2006/relationships/hyperlink" Target="https://podminky.urs.cz/item/CS_URS_2023_02/965049111" TargetMode="External"/><Relationship Id="rId55" Type="http://schemas.openxmlformats.org/officeDocument/2006/relationships/hyperlink" Target="https://podminky.urs.cz/item/CS_URS_2023_02/968072455" TargetMode="External"/><Relationship Id="rId76" Type="http://schemas.openxmlformats.org/officeDocument/2006/relationships/hyperlink" Target="https://podminky.urs.cz/item/CS_URS_2023_02/998018002" TargetMode="External"/><Relationship Id="rId97" Type="http://schemas.openxmlformats.org/officeDocument/2006/relationships/hyperlink" Target="https://podminky.urs.cz/item/CS_URS_2023_02/766660461" TargetMode="External"/><Relationship Id="rId104" Type="http://schemas.openxmlformats.org/officeDocument/2006/relationships/hyperlink" Target="https://podminky.urs.cz/item/CS_URS_2023_02/766660171" TargetMode="External"/><Relationship Id="rId120" Type="http://schemas.openxmlformats.org/officeDocument/2006/relationships/hyperlink" Target="https://podminky.urs.cz/item/CS_URS_2023_02/771591115" TargetMode="External"/><Relationship Id="rId125" Type="http://schemas.openxmlformats.org/officeDocument/2006/relationships/hyperlink" Target="https://podminky.urs.cz/item/CS_URS_2023_02/776231111" TargetMode="External"/><Relationship Id="rId141" Type="http://schemas.openxmlformats.org/officeDocument/2006/relationships/hyperlink" Target="https://podminky.urs.cz/item/CS_URS_2023_02/784211101" TargetMode="External"/><Relationship Id="rId7" Type="http://schemas.openxmlformats.org/officeDocument/2006/relationships/hyperlink" Target="https://podminky.urs.cz/item/CS_URS_2023_02/310239211" TargetMode="External"/><Relationship Id="rId71" Type="http://schemas.openxmlformats.org/officeDocument/2006/relationships/hyperlink" Target="https://podminky.urs.cz/item/CS_URS_2023_02/997013602" TargetMode="External"/><Relationship Id="rId92" Type="http://schemas.openxmlformats.org/officeDocument/2006/relationships/hyperlink" Target="https://podminky.urs.cz/item/CS_URS_2023_02/766211812" TargetMode="External"/><Relationship Id="rId2" Type="http://schemas.openxmlformats.org/officeDocument/2006/relationships/hyperlink" Target="https://podminky.urs.cz/item/CS_URS_2023_02/162751117" TargetMode="External"/><Relationship Id="rId29" Type="http://schemas.openxmlformats.org/officeDocument/2006/relationships/hyperlink" Target="https://podminky.urs.cz/item/CS_URS_2023_02/619995001" TargetMode="External"/><Relationship Id="rId24" Type="http://schemas.openxmlformats.org/officeDocument/2006/relationships/hyperlink" Target="https://podminky.urs.cz/item/CS_URS_2023_02/612321191" TargetMode="External"/><Relationship Id="rId40" Type="http://schemas.openxmlformats.org/officeDocument/2006/relationships/hyperlink" Target="https://podminky.urs.cz/item/CS_URS_2023_02/634112128" TargetMode="External"/><Relationship Id="rId45" Type="http://schemas.openxmlformats.org/officeDocument/2006/relationships/hyperlink" Target="https://podminky.urs.cz/item/CS_URS_2023_02/962031132" TargetMode="External"/><Relationship Id="rId66" Type="http://schemas.openxmlformats.org/officeDocument/2006/relationships/hyperlink" Target="https://podminky.urs.cz/item/CS_URS_2023_02/997002611" TargetMode="External"/><Relationship Id="rId87" Type="http://schemas.openxmlformats.org/officeDocument/2006/relationships/hyperlink" Target="https://podminky.urs.cz/item/CS_URS_2023_02/763164541" TargetMode="External"/><Relationship Id="rId110" Type="http://schemas.openxmlformats.org/officeDocument/2006/relationships/hyperlink" Target="https://podminky.urs.cz/item/CS_URS_2023_02/767161823" TargetMode="External"/><Relationship Id="rId115" Type="http://schemas.openxmlformats.org/officeDocument/2006/relationships/hyperlink" Target="https://podminky.urs.cz/item/CS_URS_2023_02/771591241" TargetMode="External"/><Relationship Id="rId131" Type="http://schemas.openxmlformats.org/officeDocument/2006/relationships/hyperlink" Target="https://podminky.urs.cz/item/CS_URS_2022_02/781494111" TargetMode="External"/><Relationship Id="rId136" Type="http://schemas.openxmlformats.org/officeDocument/2006/relationships/hyperlink" Target="https://podminky.urs.cz/item/CS_URS_2023_02/783314203" TargetMode="External"/><Relationship Id="rId61" Type="http://schemas.openxmlformats.org/officeDocument/2006/relationships/hyperlink" Target="https://podminky.urs.cz/item/CS_URS_2023_02/978011141" TargetMode="External"/><Relationship Id="rId82" Type="http://schemas.openxmlformats.org/officeDocument/2006/relationships/hyperlink" Target="https://podminky.urs.cz/item/CS_URS_2023_02/751526635" TargetMode="External"/><Relationship Id="rId19" Type="http://schemas.openxmlformats.org/officeDocument/2006/relationships/hyperlink" Target="https://podminky.urs.cz/item/CS_URS_2023_02/611131121" TargetMode="External"/><Relationship Id="rId14" Type="http://schemas.openxmlformats.org/officeDocument/2006/relationships/hyperlink" Target="https://podminky.urs.cz/item/CS_URS_2023_02/317944323" TargetMode="External"/><Relationship Id="rId30" Type="http://schemas.openxmlformats.org/officeDocument/2006/relationships/hyperlink" Target="https://podminky.urs.cz/item/CS_URS_2023_02/612131121" TargetMode="External"/><Relationship Id="rId35" Type="http://schemas.openxmlformats.org/officeDocument/2006/relationships/hyperlink" Target="https://podminky.urs.cz/item/CS_URS_2023_02/631319011" TargetMode="External"/><Relationship Id="rId56" Type="http://schemas.openxmlformats.org/officeDocument/2006/relationships/hyperlink" Target="https://podminky.urs.cz/item/CS_URS_2023_02/971033541" TargetMode="External"/><Relationship Id="rId77" Type="http://schemas.openxmlformats.org/officeDocument/2006/relationships/hyperlink" Target="https://podminky.urs.cz/item/CS_URS_2023_02/713131151" TargetMode="External"/><Relationship Id="rId100" Type="http://schemas.openxmlformats.org/officeDocument/2006/relationships/hyperlink" Target="https://podminky.urs.cz/item/CS_URS_2023_02/766682112/R" TargetMode="External"/><Relationship Id="rId105" Type="http://schemas.openxmlformats.org/officeDocument/2006/relationships/hyperlink" Target="https://podminky.urs.cz/item/CS_URS_2023_02/766660716" TargetMode="External"/><Relationship Id="rId126" Type="http://schemas.openxmlformats.org/officeDocument/2006/relationships/hyperlink" Target="https://podminky.urs.cz/item/CS_URS_2023_02/776411111" TargetMode="External"/><Relationship Id="rId8" Type="http://schemas.openxmlformats.org/officeDocument/2006/relationships/hyperlink" Target="https://podminky.urs.cz/item/CS_URS_2023_02/311272121" TargetMode="External"/><Relationship Id="rId51" Type="http://schemas.openxmlformats.org/officeDocument/2006/relationships/hyperlink" Target="https://podminky.urs.cz/item/CS_URS_2023_02/965045113" TargetMode="External"/><Relationship Id="rId72" Type="http://schemas.openxmlformats.org/officeDocument/2006/relationships/hyperlink" Target="https://podminky.urs.cz/item/CS_URS_2023_02/997013603" TargetMode="External"/><Relationship Id="rId93" Type="http://schemas.openxmlformats.org/officeDocument/2006/relationships/hyperlink" Target="https://podminky.urs.cz/item/CS_URS_2023_02/766441821" TargetMode="External"/><Relationship Id="rId98" Type="http://schemas.openxmlformats.org/officeDocument/2006/relationships/hyperlink" Target="https://podminky.urs.cz/item/CS_URS_2022_02/766694112" TargetMode="External"/><Relationship Id="rId121" Type="http://schemas.openxmlformats.org/officeDocument/2006/relationships/hyperlink" Target="https://podminky.urs.cz/item/CS_URS_2023_02/998771202" TargetMode="External"/><Relationship Id="rId142" Type="http://schemas.openxmlformats.org/officeDocument/2006/relationships/printerSettings" Target="../printerSettings/printerSettings1.bin"/><Relationship Id="rId3" Type="http://schemas.openxmlformats.org/officeDocument/2006/relationships/hyperlink" Target="https://podminky.urs.cz/item/CS_URS_2023_02/162751119" TargetMode="External"/><Relationship Id="rId25" Type="http://schemas.openxmlformats.org/officeDocument/2006/relationships/hyperlink" Target="https://podminky.urs.cz/item/CS_URS_2023_02/612325111" TargetMode="External"/><Relationship Id="rId46" Type="http://schemas.openxmlformats.org/officeDocument/2006/relationships/hyperlink" Target="https://podminky.urs.cz/item/CS_URS_2023_02/962031133" TargetMode="External"/><Relationship Id="rId67" Type="http://schemas.openxmlformats.org/officeDocument/2006/relationships/hyperlink" Target="https://podminky.urs.cz/item/CS_URS_2023_02/997013213" TargetMode="External"/><Relationship Id="rId116" Type="http://schemas.openxmlformats.org/officeDocument/2006/relationships/hyperlink" Target="https://podminky.urs.cz/item/CS_URS_2023_02/771591242" TargetMode="External"/><Relationship Id="rId137" Type="http://schemas.openxmlformats.org/officeDocument/2006/relationships/hyperlink" Target="https://podminky.urs.cz/item/CS_URS_2023_02/783315101" TargetMode="External"/><Relationship Id="rId20" Type="http://schemas.openxmlformats.org/officeDocument/2006/relationships/hyperlink" Target="https://podminky.urs.cz/item/CS_URS_2023_02/611142001" TargetMode="External"/><Relationship Id="rId41" Type="http://schemas.openxmlformats.org/officeDocument/2006/relationships/hyperlink" Target="https://podminky.urs.cz/item/CS_URS_2022_02/642942111" TargetMode="External"/><Relationship Id="rId62" Type="http://schemas.openxmlformats.org/officeDocument/2006/relationships/hyperlink" Target="https://podminky.urs.cz/item/CS_URS_2023_02/978013141" TargetMode="External"/><Relationship Id="rId83" Type="http://schemas.openxmlformats.org/officeDocument/2006/relationships/hyperlink" Target="https://podminky.urs.cz/item/CS_URS_2023_02/751572101" TargetMode="External"/><Relationship Id="rId88" Type="http://schemas.openxmlformats.org/officeDocument/2006/relationships/hyperlink" Target="https://podminky.urs.cz/item/CS_URS_2023_02/998763402" TargetMode="External"/><Relationship Id="rId111" Type="http://schemas.openxmlformats.org/officeDocument/2006/relationships/hyperlink" Target="https://podminky.urs.cz/item/CS_URS_2023_02/767661811" TargetMode="External"/><Relationship Id="rId132" Type="http://schemas.openxmlformats.org/officeDocument/2006/relationships/hyperlink" Target="https://podminky.urs.cz/item/CS_URS_2022_02/781494511" TargetMode="External"/><Relationship Id="rId15" Type="http://schemas.openxmlformats.org/officeDocument/2006/relationships/hyperlink" Target="https://podminky.urs.cz/item/CS_URS_2023_02/346244381" TargetMode="External"/><Relationship Id="rId36" Type="http://schemas.openxmlformats.org/officeDocument/2006/relationships/hyperlink" Target="https://podminky.urs.cz/item/CS_URS_2023_02/631319012" TargetMode="External"/><Relationship Id="rId57" Type="http://schemas.openxmlformats.org/officeDocument/2006/relationships/hyperlink" Target="https://podminky.urs.cz/item/CS_URS_2023_02/971033621" TargetMode="External"/><Relationship Id="rId106" Type="http://schemas.openxmlformats.org/officeDocument/2006/relationships/hyperlink" Target="https://podminky.urs.cz/item/CS_URS_2023_02/766660729" TargetMode="External"/><Relationship Id="rId127" Type="http://schemas.openxmlformats.org/officeDocument/2006/relationships/hyperlink" Target="https://podminky.urs.cz/item/CS_URS_2023_02/776421311" TargetMode="External"/><Relationship Id="rId10" Type="http://schemas.openxmlformats.org/officeDocument/2006/relationships/hyperlink" Target="https://podminky.urs.cz/item/CS_URS_2023_02/342272225" TargetMode="External"/><Relationship Id="rId31" Type="http://schemas.openxmlformats.org/officeDocument/2006/relationships/hyperlink" Target="https://podminky.urs.cz/item/CS_URS_2023_02/612142001" TargetMode="External"/><Relationship Id="rId52" Type="http://schemas.openxmlformats.org/officeDocument/2006/relationships/hyperlink" Target="https://podminky.urs.cz/item/CS_URS_2023_02/965081213" TargetMode="External"/><Relationship Id="rId73" Type="http://schemas.openxmlformats.org/officeDocument/2006/relationships/hyperlink" Target="https://podminky.urs.cz/item/CS_URS_2023_02/997013607" TargetMode="External"/><Relationship Id="rId78" Type="http://schemas.openxmlformats.org/officeDocument/2006/relationships/hyperlink" Target="https://podminky.urs.cz/item/CS_URS_2023_02/998713202" TargetMode="External"/><Relationship Id="rId94" Type="http://schemas.openxmlformats.org/officeDocument/2006/relationships/hyperlink" Target="https://podminky.urs.cz/item/CS_URS_2023_02/766691914" TargetMode="External"/><Relationship Id="rId99" Type="http://schemas.openxmlformats.org/officeDocument/2006/relationships/hyperlink" Target="https://podminky.urs.cz/item/CS_URS_2023_02/766695212" TargetMode="External"/><Relationship Id="rId101" Type="http://schemas.openxmlformats.org/officeDocument/2006/relationships/hyperlink" Target="https://podminky.urs.cz/item/CS_URS_2022_02/766660021" TargetMode="External"/><Relationship Id="rId122" Type="http://schemas.openxmlformats.org/officeDocument/2006/relationships/hyperlink" Target="https://podminky.urs.cz/item/CS_URS_2023_02/776201811" TargetMode="External"/><Relationship Id="rId143" Type="http://schemas.openxmlformats.org/officeDocument/2006/relationships/drawing" Target="../drawings/drawing2.xml"/><Relationship Id="rId4" Type="http://schemas.openxmlformats.org/officeDocument/2006/relationships/hyperlink" Target="https://podminky.urs.cz/item/CS_URS_2023_02/171251201" TargetMode="External"/><Relationship Id="rId9" Type="http://schemas.openxmlformats.org/officeDocument/2006/relationships/hyperlink" Target="https://podminky.urs.cz/item/CS_URS_2023_02/311272221" TargetMode="External"/><Relationship Id="rId26" Type="http://schemas.openxmlformats.org/officeDocument/2006/relationships/hyperlink" Target="https://podminky.urs.cz/item/CS_URS_2023_02/612325215" TargetMode="External"/><Relationship Id="rId47" Type="http://schemas.openxmlformats.org/officeDocument/2006/relationships/hyperlink" Target="https://podminky.urs.cz/item/CS_URS_2023_02/962032231" TargetMode="External"/><Relationship Id="rId68" Type="http://schemas.openxmlformats.org/officeDocument/2006/relationships/hyperlink" Target="https://podminky.urs.cz/item/CS_URS_2023_02/997013501" TargetMode="External"/><Relationship Id="rId89" Type="http://schemas.openxmlformats.org/officeDocument/2006/relationships/hyperlink" Target="https://podminky.urs.cz/item/CS_URS_2023_02/764002851" TargetMode="External"/><Relationship Id="rId112" Type="http://schemas.openxmlformats.org/officeDocument/2006/relationships/hyperlink" Target="https://podminky.urs.cz/item/CS_URS_2023_02/998767202" TargetMode="External"/><Relationship Id="rId133" Type="http://schemas.openxmlformats.org/officeDocument/2006/relationships/hyperlink" Target="https://podminky.urs.cz/item/CS_URS_2023_02/781495115" TargetMode="External"/><Relationship Id="rId16" Type="http://schemas.openxmlformats.org/officeDocument/2006/relationships/hyperlink" Target="https://podminky.urs.cz/item/CS_URS_2023_02/629991011"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https://podminky.urs.cz/item/CS_URS_2023_02/722130233" TargetMode="External"/><Relationship Id="rId18" Type="http://schemas.openxmlformats.org/officeDocument/2006/relationships/hyperlink" Target="https://podminky.urs.cz/item/CS_URS_2023_02/722174005" TargetMode="External"/><Relationship Id="rId26" Type="http://schemas.openxmlformats.org/officeDocument/2006/relationships/hyperlink" Target="https://podminky.urs.cz/item/CS_URS_2023_02/722290234" TargetMode="External"/><Relationship Id="rId3" Type="http://schemas.openxmlformats.org/officeDocument/2006/relationships/hyperlink" Target="https://podminky.urs.cz/item/CS_URS_2023_02/997002611" TargetMode="External"/><Relationship Id="rId21" Type="http://schemas.openxmlformats.org/officeDocument/2006/relationships/hyperlink" Target="https://podminky.urs.cz/item/CS_URS_2023_02/722232043" TargetMode="External"/><Relationship Id="rId34" Type="http://schemas.openxmlformats.org/officeDocument/2006/relationships/hyperlink" Target="https://podminky.urs.cz/item/CS_URS_2023_02/727213202" TargetMode="External"/><Relationship Id="rId7" Type="http://schemas.openxmlformats.org/officeDocument/2006/relationships/hyperlink" Target="https://podminky.urs.cz/item/CS_URS_2023_02/997013603" TargetMode="External"/><Relationship Id="rId12" Type="http://schemas.openxmlformats.org/officeDocument/2006/relationships/hyperlink" Target="https://podminky.urs.cz/item/CS_URS_2023_02/722171934" TargetMode="External"/><Relationship Id="rId17" Type="http://schemas.openxmlformats.org/officeDocument/2006/relationships/hyperlink" Target="https://podminky.urs.cz/item/CS_URS_2023_02/722174004" TargetMode="External"/><Relationship Id="rId25" Type="http://schemas.openxmlformats.org/officeDocument/2006/relationships/hyperlink" Target="https://podminky.urs.cz/item/CS_URS_2023_02/722290226" TargetMode="External"/><Relationship Id="rId33" Type="http://schemas.openxmlformats.org/officeDocument/2006/relationships/hyperlink" Target="https://podminky.urs.cz/item/CS_URS_2023_02/727213201" TargetMode="External"/><Relationship Id="rId2" Type="http://schemas.openxmlformats.org/officeDocument/2006/relationships/hyperlink" Target="https://podminky.urs.cz/item/CS_URS_2023_02/974031153" TargetMode="External"/><Relationship Id="rId16" Type="http://schemas.openxmlformats.org/officeDocument/2006/relationships/hyperlink" Target="https://podminky.urs.cz/item/CS_URS_2023_02/722174003" TargetMode="External"/><Relationship Id="rId20" Type="http://schemas.openxmlformats.org/officeDocument/2006/relationships/hyperlink" Target="https://podminky.urs.cz/item/CS_URS_2023_02/722181242" TargetMode="External"/><Relationship Id="rId29" Type="http://schemas.openxmlformats.org/officeDocument/2006/relationships/hyperlink" Target="https://podminky.urs.cz/item/CS_URS_2023_02/998725202" TargetMode="External"/><Relationship Id="rId1" Type="http://schemas.openxmlformats.org/officeDocument/2006/relationships/hyperlink" Target="https://podminky.urs.cz/item/CS_URS_2023_02/612135101" TargetMode="External"/><Relationship Id="rId6" Type="http://schemas.openxmlformats.org/officeDocument/2006/relationships/hyperlink" Target="https://podminky.urs.cz/item/CS_URS_2023_02/997013509" TargetMode="External"/><Relationship Id="rId11" Type="http://schemas.openxmlformats.org/officeDocument/2006/relationships/hyperlink" Target="https://podminky.urs.cz/item/CS_URS_2023_02/722171933" TargetMode="External"/><Relationship Id="rId24" Type="http://schemas.openxmlformats.org/officeDocument/2006/relationships/hyperlink" Target="https://podminky.urs.cz/item/CS_URS_2023_02/722250142" TargetMode="External"/><Relationship Id="rId32" Type="http://schemas.openxmlformats.org/officeDocument/2006/relationships/hyperlink" Target="https://podminky.urs.cz/item/CS_URS_2023_02/727212204" TargetMode="External"/><Relationship Id="rId5" Type="http://schemas.openxmlformats.org/officeDocument/2006/relationships/hyperlink" Target="https://podminky.urs.cz/item/CS_URS_2023_02/997013501" TargetMode="External"/><Relationship Id="rId15" Type="http://schemas.openxmlformats.org/officeDocument/2006/relationships/hyperlink" Target="https://podminky.urs.cz/item/CS_URS_2023_02/722174002" TargetMode="External"/><Relationship Id="rId23" Type="http://schemas.openxmlformats.org/officeDocument/2006/relationships/hyperlink" Target="https://podminky.urs.cz/item/CS_URS_2023_02/722270103" TargetMode="External"/><Relationship Id="rId28" Type="http://schemas.openxmlformats.org/officeDocument/2006/relationships/hyperlink" Target="https://podminky.urs.cz/item/CS_URS_2023_02/725980123" TargetMode="External"/><Relationship Id="rId10" Type="http://schemas.openxmlformats.org/officeDocument/2006/relationships/hyperlink" Target="https://podminky.urs.cz/item/CS_URS_2023_02/722171932" TargetMode="External"/><Relationship Id="rId19" Type="http://schemas.openxmlformats.org/officeDocument/2006/relationships/hyperlink" Target="https://podminky.urs.cz/item/CS_URS_2023_02/722181241" TargetMode="External"/><Relationship Id="rId31" Type="http://schemas.openxmlformats.org/officeDocument/2006/relationships/hyperlink" Target="https://podminky.urs.cz/item/CS_URS_2023_02/727212203" TargetMode="External"/><Relationship Id="rId4" Type="http://schemas.openxmlformats.org/officeDocument/2006/relationships/hyperlink" Target="https://podminky.urs.cz/item/CS_URS_2023_02/997013213" TargetMode="External"/><Relationship Id="rId9" Type="http://schemas.openxmlformats.org/officeDocument/2006/relationships/hyperlink" Target="https://podminky.urs.cz/item/CS_URS_2023_02/722170801" TargetMode="External"/><Relationship Id="rId14" Type="http://schemas.openxmlformats.org/officeDocument/2006/relationships/hyperlink" Target="https://podminky.urs.cz/item/CS_URS_2023_02/722130234" TargetMode="External"/><Relationship Id="rId22" Type="http://schemas.openxmlformats.org/officeDocument/2006/relationships/hyperlink" Target="https://podminky.urs.cz/item/CS_URS_2023_02/722232044" TargetMode="External"/><Relationship Id="rId27" Type="http://schemas.openxmlformats.org/officeDocument/2006/relationships/hyperlink" Target="https://podminky.urs.cz/item/CS_URS_2023_02/998722202" TargetMode="External"/><Relationship Id="rId30" Type="http://schemas.openxmlformats.org/officeDocument/2006/relationships/hyperlink" Target="https://podminky.urs.cz/item/CS_URS_2023_02/727212202" TargetMode="External"/><Relationship Id="rId35" Type="http://schemas.openxmlformats.org/officeDocument/2006/relationships/drawing" Target="../drawings/drawing3.xml"/><Relationship Id="rId8" Type="http://schemas.openxmlformats.org/officeDocument/2006/relationships/hyperlink" Target="https://podminky.urs.cz/item/CS_URS_2023_02/998018002" TargetMode="External"/></Relationships>
</file>

<file path=xl/worksheets/_rels/sheet4.xml.rels><?xml version="1.0" encoding="UTF-8" standalone="yes"?>
<Relationships xmlns="http://schemas.openxmlformats.org/package/2006/relationships"><Relationship Id="rId13" Type="http://schemas.openxmlformats.org/officeDocument/2006/relationships/hyperlink" Target="https://podminky.urs.cz/item/CS_URS_2023_02/631312141" TargetMode="External"/><Relationship Id="rId18" Type="http://schemas.openxmlformats.org/officeDocument/2006/relationships/hyperlink" Target="https://podminky.urs.cz/item/CS_URS_2023_02/965049111" TargetMode="External"/><Relationship Id="rId26" Type="http://schemas.openxmlformats.org/officeDocument/2006/relationships/hyperlink" Target="https://podminky.urs.cz/item/CS_URS_2023_02/997013509" TargetMode="External"/><Relationship Id="rId39" Type="http://schemas.openxmlformats.org/officeDocument/2006/relationships/hyperlink" Target="https://podminky.urs.cz/item/CS_URS_2023_02/721173403" TargetMode="External"/><Relationship Id="rId21" Type="http://schemas.openxmlformats.org/officeDocument/2006/relationships/hyperlink" Target="https://podminky.urs.cz/item/CS_URS_2023_02/977312112" TargetMode="External"/><Relationship Id="rId34" Type="http://schemas.openxmlformats.org/officeDocument/2006/relationships/hyperlink" Target="https://podminky.urs.cz/item/CS_URS_2023_02/711111001" TargetMode="External"/><Relationship Id="rId42" Type="http://schemas.openxmlformats.org/officeDocument/2006/relationships/hyperlink" Target="https://podminky.urs.cz/item/CS_URS_2023_02/721174026" TargetMode="External"/><Relationship Id="rId47" Type="http://schemas.openxmlformats.org/officeDocument/2006/relationships/hyperlink" Target="https://podminky.urs.cz/item/CS_URS_2023_02/721194109" TargetMode="External"/><Relationship Id="rId50" Type="http://schemas.openxmlformats.org/officeDocument/2006/relationships/hyperlink" Target="https://podminky.urs.cz/item/CS_URS_2023_02/721290111" TargetMode="External"/><Relationship Id="rId55" Type="http://schemas.openxmlformats.org/officeDocument/2006/relationships/drawing" Target="../drawings/drawing4.xml"/><Relationship Id="rId7" Type="http://schemas.openxmlformats.org/officeDocument/2006/relationships/hyperlink" Target="https://podminky.urs.cz/item/CS_URS_2023_02/171251201" TargetMode="External"/><Relationship Id="rId2" Type="http://schemas.openxmlformats.org/officeDocument/2006/relationships/hyperlink" Target="https://podminky.urs.cz/item/CS_URS_2023_02/162211311" TargetMode="External"/><Relationship Id="rId16" Type="http://schemas.openxmlformats.org/officeDocument/2006/relationships/hyperlink" Target="https://podminky.urs.cz/item/CS_URS_2023_02/965042141" TargetMode="External"/><Relationship Id="rId29" Type="http://schemas.openxmlformats.org/officeDocument/2006/relationships/hyperlink" Target="https://podminky.urs.cz/item/CS_URS_2023_02/997013631" TargetMode="External"/><Relationship Id="rId11" Type="http://schemas.openxmlformats.org/officeDocument/2006/relationships/hyperlink" Target="https://podminky.urs.cz/item/CS_URS_2023_02/451572111" TargetMode="External"/><Relationship Id="rId24" Type="http://schemas.openxmlformats.org/officeDocument/2006/relationships/hyperlink" Target="https://podminky.urs.cz/item/CS_URS_2023_02/997013212" TargetMode="External"/><Relationship Id="rId32" Type="http://schemas.openxmlformats.org/officeDocument/2006/relationships/hyperlink" Target="https://podminky.urs.cz/item/CS_URS_2023_02/998276124" TargetMode="External"/><Relationship Id="rId37" Type="http://schemas.openxmlformats.org/officeDocument/2006/relationships/hyperlink" Target="https://podminky.urs.cz/item/CS_URS_2023_02/721173401" TargetMode="External"/><Relationship Id="rId40" Type="http://schemas.openxmlformats.org/officeDocument/2006/relationships/hyperlink" Target="https://podminky.urs.cz/item/CS_URS_2023_02/721174024" TargetMode="External"/><Relationship Id="rId45" Type="http://schemas.openxmlformats.org/officeDocument/2006/relationships/hyperlink" Target="https://podminky.urs.cz/item/CS_URS_2023_02/721174045" TargetMode="External"/><Relationship Id="rId53" Type="http://schemas.openxmlformats.org/officeDocument/2006/relationships/hyperlink" Target="https://podminky.urs.cz/item/CS_URS_2023_02/998725202" TargetMode="External"/><Relationship Id="rId5" Type="http://schemas.openxmlformats.org/officeDocument/2006/relationships/hyperlink" Target="https://podminky.urs.cz/item/CS_URS_2023_02/162751117" TargetMode="External"/><Relationship Id="rId10" Type="http://schemas.openxmlformats.org/officeDocument/2006/relationships/hyperlink" Target="https://podminky.urs.cz/item/CS_URS_2023_02/174111102" TargetMode="External"/><Relationship Id="rId19" Type="http://schemas.openxmlformats.org/officeDocument/2006/relationships/hyperlink" Target="https://podminky.urs.cz/item/CS_URS_2023_02/965049112" TargetMode="External"/><Relationship Id="rId31" Type="http://schemas.openxmlformats.org/officeDocument/2006/relationships/hyperlink" Target="https://podminky.urs.cz/item/CS_URS_2023_02/998276101" TargetMode="External"/><Relationship Id="rId44" Type="http://schemas.openxmlformats.org/officeDocument/2006/relationships/hyperlink" Target="https://podminky.urs.cz/item/CS_URS_2023_02/721174044" TargetMode="External"/><Relationship Id="rId52" Type="http://schemas.openxmlformats.org/officeDocument/2006/relationships/hyperlink" Target="https://podminky.urs.cz/item/CS_URS_2023_02/725980123" TargetMode="External"/><Relationship Id="rId4" Type="http://schemas.openxmlformats.org/officeDocument/2006/relationships/hyperlink" Target="https://podminky.urs.cz/item/CS_URS_2023_02/167111101" TargetMode="External"/><Relationship Id="rId9" Type="http://schemas.openxmlformats.org/officeDocument/2006/relationships/hyperlink" Target="https://podminky.urs.cz/item/CS_URS_2023_02/175111101" TargetMode="External"/><Relationship Id="rId14" Type="http://schemas.openxmlformats.org/officeDocument/2006/relationships/hyperlink" Target="https://podminky.urs.cz/item/CS_URS_2023_02/631362021" TargetMode="External"/><Relationship Id="rId22" Type="http://schemas.openxmlformats.org/officeDocument/2006/relationships/hyperlink" Target="https://podminky.urs.cz/item/CS_URS_2023_02/977312113" TargetMode="External"/><Relationship Id="rId27" Type="http://schemas.openxmlformats.org/officeDocument/2006/relationships/hyperlink" Target="https://podminky.urs.cz/item/CS_URS_2023_02/997013602" TargetMode="External"/><Relationship Id="rId30" Type="http://schemas.openxmlformats.org/officeDocument/2006/relationships/hyperlink" Target="https://podminky.urs.cz/item/CS_URS_2023_02/997013814" TargetMode="External"/><Relationship Id="rId35" Type="http://schemas.openxmlformats.org/officeDocument/2006/relationships/hyperlink" Target="https://podminky.urs.cz/item/CS_URS_2023_02/711141559" TargetMode="External"/><Relationship Id="rId43" Type="http://schemas.openxmlformats.org/officeDocument/2006/relationships/hyperlink" Target="https://podminky.urs.cz/item/CS_URS_2023_02/721174043" TargetMode="External"/><Relationship Id="rId48" Type="http://schemas.openxmlformats.org/officeDocument/2006/relationships/hyperlink" Target="https://podminky.urs.cz/item/CS_URS_2023_02/721274123" TargetMode="External"/><Relationship Id="rId8" Type="http://schemas.openxmlformats.org/officeDocument/2006/relationships/hyperlink" Target="https://podminky.urs.cz/item/CS_URS_2023_02/171201221" TargetMode="External"/><Relationship Id="rId51" Type="http://schemas.openxmlformats.org/officeDocument/2006/relationships/hyperlink" Target="https://podminky.urs.cz/item/CS_URS_2023_02/998721202" TargetMode="External"/><Relationship Id="rId3" Type="http://schemas.openxmlformats.org/officeDocument/2006/relationships/hyperlink" Target="https://podminky.urs.cz/item/CS_URS_2023_02/162211319" TargetMode="External"/><Relationship Id="rId12" Type="http://schemas.openxmlformats.org/officeDocument/2006/relationships/hyperlink" Target="https://podminky.urs.cz/item/CS_URS_2023_02/612135101" TargetMode="External"/><Relationship Id="rId17" Type="http://schemas.openxmlformats.org/officeDocument/2006/relationships/hyperlink" Target="https://podminky.urs.cz/item/CS_URS_2023_02/965042241" TargetMode="External"/><Relationship Id="rId25" Type="http://schemas.openxmlformats.org/officeDocument/2006/relationships/hyperlink" Target="https://podminky.urs.cz/item/CS_URS_2023_02/997013501" TargetMode="External"/><Relationship Id="rId33" Type="http://schemas.openxmlformats.org/officeDocument/2006/relationships/hyperlink" Target="https://podminky.urs.cz/item/CS_URS_2023_02/711131811" TargetMode="External"/><Relationship Id="rId38" Type="http://schemas.openxmlformats.org/officeDocument/2006/relationships/hyperlink" Target="https://podminky.urs.cz/item/CS_URS_2023_02/721173402" TargetMode="External"/><Relationship Id="rId46" Type="http://schemas.openxmlformats.org/officeDocument/2006/relationships/hyperlink" Target="https://podminky.urs.cz/item/CS_URS_2023_02/721194105" TargetMode="External"/><Relationship Id="rId20" Type="http://schemas.openxmlformats.org/officeDocument/2006/relationships/hyperlink" Target="https://podminky.urs.cz/item/CS_URS_2023_02/974031153" TargetMode="External"/><Relationship Id="rId41" Type="http://schemas.openxmlformats.org/officeDocument/2006/relationships/hyperlink" Target="https://podminky.urs.cz/item/CS_URS_2023_02/721174025" TargetMode="External"/><Relationship Id="rId54" Type="http://schemas.openxmlformats.org/officeDocument/2006/relationships/hyperlink" Target="https://podminky.urs.cz/item/CS_URS_2023_02/727213227" TargetMode="External"/><Relationship Id="rId1" Type="http://schemas.openxmlformats.org/officeDocument/2006/relationships/hyperlink" Target="https://podminky.urs.cz/item/CS_URS_2023_02/139711111" TargetMode="External"/><Relationship Id="rId6" Type="http://schemas.openxmlformats.org/officeDocument/2006/relationships/hyperlink" Target="https://podminky.urs.cz/item/CS_URS_2023_02/162751119" TargetMode="External"/><Relationship Id="rId15" Type="http://schemas.openxmlformats.org/officeDocument/2006/relationships/hyperlink" Target="https://podminky.urs.cz/item/CS_URS_2023_02/635111142" TargetMode="External"/><Relationship Id="rId23" Type="http://schemas.openxmlformats.org/officeDocument/2006/relationships/hyperlink" Target="https://podminky.urs.cz/item/CS_URS_2023_02/997002611" TargetMode="External"/><Relationship Id="rId28" Type="http://schemas.openxmlformats.org/officeDocument/2006/relationships/hyperlink" Target="https://podminky.urs.cz/item/CS_URS_2023_02/997013603" TargetMode="External"/><Relationship Id="rId36" Type="http://schemas.openxmlformats.org/officeDocument/2006/relationships/hyperlink" Target="https://podminky.urs.cz/item/CS_URS_2023_02/998711202" TargetMode="External"/><Relationship Id="rId49" Type="http://schemas.openxmlformats.org/officeDocument/2006/relationships/hyperlink" Target="https://podminky.urs.cz/item/CS_URS_2023_02/721274125"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s://podminky.urs.cz/item/CS_URS_2023_02/998721202" TargetMode="External"/><Relationship Id="rId13" Type="http://schemas.openxmlformats.org/officeDocument/2006/relationships/hyperlink" Target="https://podminky.urs.cz/item/CS_URS_2023_02/725820801" TargetMode="External"/><Relationship Id="rId18" Type="http://schemas.openxmlformats.org/officeDocument/2006/relationships/hyperlink" Target="https://podminky.urs.cz/item/CS_URS_2023_02/725211603" TargetMode="External"/><Relationship Id="rId26" Type="http://schemas.openxmlformats.org/officeDocument/2006/relationships/hyperlink" Target="https://podminky.urs.cz/item/CS_URS_2023_02/725862103" TargetMode="External"/><Relationship Id="rId3" Type="http://schemas.openxmlformats.org/officeDocument/2006/relationships/hyperlink" Target="https://podminky.urs.cz/item/CS_URS_2023_02/997013501" TargetMode="External"/><Relationship Id="rId21" Type="http://schemas.openxmlformats.org/officeDocument/2006/relationships/hyperlink" Target="https://podminky.urs.cz/item/CS_URS_2023_02/725831312" TargetMode="External"/><Relationship Id="rId7" Type="http://schemas.openxmlformats.org/officeDocument/2006/relationships/hyperlink" Target="https://podminky.urs.cz/item/CS_URS_2023_02/721226512" TargetMode="External"/><Relationship Id="rId12" Type="http://schemas.openxmlformats.org/officeDocument/2006/relationships/hyperlink" Target="https://podminky.urs.cz/item/CS_URS_2023_02/725330820" TargetMode="External"/><Relationship Id="rId17" Type="http://schemas.openxmlformats.org/officeDocument/2006/relationships/hyperlink" Target="https://podminky.urs.cz/item/CS_URS_2023_02/725112022" TargetMode="External"/><Relationship Id="rId25" Type="http://schemas.openxmlformats.org/officeDocument/2006/relationships/hyperlink" Target="https://podminky.urs.cz/item/CS_URS_2023_02/725821325" TargetMode="External"/><Relationship Id="rId2" Type="http://schemas.openxmlformats.org/officeDocument/2006/relationships/hyperlink" Target="https://podminky.urs.cz/item/CS_URS_2023_02/997013213" TargetMode="External"/><Relationship Id="rId16" Type="http://schemas.openxmlformats.org/officeDocument/2006/relationships/hyperlink" Target="https://podminky.urs.cz/item/CS_URS_2023_02/725331111" TargetMode="External"/><Relationship Id="rId20" Type="http://schemas.openxmlformats.org/officeDocument/2006/relationships/hyperlink" Target="https://podminky.urs.cz/item/CS_URS_2023_02/725861102" TargetMode="External"/><Relationship Id="rId29" Type="http://schemas.openxmlformats.org/officeDocument/2006/relationships/hyperlink" Target="https://podminky.urs.cz/item/CS_URS_2023_02/998725202" TargetMode="External"/><Relationship Id="rId1" Type="http://schemas.openxmlformats.org/officeDocument/2006/relationships/hyperlink" Target="https://podminky.urs.cz/item/CS_URS_2023_02/997002611" TargetMode="External"/><Relationship Id="rId6" Type="http://schemas.openxmlformats.org/officeDocument/2006/relationships/hyperlink" Target="https://podminky.urs.cz/item/CS_URS_2023_02/721210813" TargetMode="External"/><Relationship Id="rId11" Type="http://schemas.openxmlformats.org/officeDocument/2006/relationships/hyperlink" Target="https://podminky.urs.cz/item/CS_URS_2023_02/725310823" TargetMode="External"/><Relationship Id="rId24" Type="http://schemas.openxmlformats.org/officeDocument/2006/relationships/hyperlink" Target="https://podminky.urs.cz/item/CS_URS_2023_02/725311121" TargetMode="External"/><Relationship Id="rId32" Type="http://schemas.openxmlformats.org/officeDocument/2006/relationships/drawing" Target="../drawings/drawing5.xml"/><Relationship Id="rId5" Type="http://schemas.openxmlformats.org/officeDocument/2006/relationships/hyperlink" Target="https://podminky.urs.cz/item/CS_URS_2023_02/997013631" TargetMode="External"/><Relationship Id="rId15" Type="http://schemas.openxmlformats.org/officeDocument/2006/relationships/hyperlink" Target="https://podminky.urs.cz/item/CS_URS_2023_02/725860811" TargetMode="External"/><Relationship Id="rId23" Type="http://schemas.openxmlformats.org/officeDocument/2006/relationships/hyperlink" Target="https://podminky.urs.cz/item/CS_URS_2023_02/725865311" TargetMode="External"/><Relationship Id="rId28" Type="http://schemas.openxmlformats.org/officeDocument/2006/relationships/hyperlink" Target="https://podminky.urs.cz/item/CS_URS_2023_02/725813112" TargetMode="External"/><Relationship Id="rId10" Type="http://schemas.openxmlformats.org/officeDocument/2006/relationships/hyperlink" Target="https://podminky.urs.cz/item/CS_URS_2023_02/725210821" TargetMode="External"/><Relationship Id="rId19" Type="http://schemas.openxmlformats.org/officeDocument/2006/relationships/hyperlink" Target="https://podminky.urs.cz/item/CS_URS_2023_02/725822611" TargetMode="External"/><Relationship Id="rId31" Type="http://schemas.openxmlformats.org/officeDocument/2006/relationships/hyperlink" Target="https://podminky.urs.cz/item/CS_URS_2023_02/998726212" TargetMode="External"/><Relationship Id="rId4" Type="http://schemas.openxmlformats.org/officeDocument/2006/relationships/hyperlink" Target="https://podminky.urs.cz/item/CS_URS_2023_02/997013509" TargetMode="External"/><Relationship Id="rId9" Type="http://schemas.openxmlformats.org/officeDocument/2006/relationships/hyperlink" Target="https://podminky.urs.cz/item/CS_URS_2023_02/725110814" TargetMode="External"/><Relationship Id="rId14" Type="http://schemas.openxmlformats.org/officeDocument/2006/relationships/hyperlink" Target="https://podminky.urs.cz/item/CS_URS_2023_02/725820802" TargetMode="External"/><Relationship Id="rId22" Type="http://schemas.openxmlformats.org/officeDocument/2006/relationships/hyperlink" Target="https://podminky.urs.cz/item/CS_URS_2023_02/725241223" TargetMode="External"/><Relationship Id="rId27" Type="http://schemas.openxmlformats.org/officeDocument/2006/relationships/hyperlink" Target="https://podminky.urs.cz/item/CS_URS_2023_02/725813111" TargetMode="External"/><Relationship Id="rId30" Type="http://schemas.openxmlformats.org/officeDocument/2006/relationships/hyperlink" Target="https://podminky.urs.cz/item/CS_URS_2023_02/726111031"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s://podminky.urs.cz/item/CS_URS_2023_02/997013631" TargetMode="External"/><Relationship Id="rId13" Type="http://schemas.openxmlformats.org/officeDocument/2006/relationships/hyperlink" Target="https://podminky.urs.cz/item/CS_URS_2022_02/733110808" TargetMode="External"/><Relationship Id="rId18" Type="http://schemas.openxmlformats.org/officeDocument/2006/relationships/hyperlink" Target="https://podminky.urs.cz/item/CS_URS_2022_02/733322301/R" TargetMode="External"/><Relationship Id="rId26" Type="http://schemas.openxmlformats.org/officeDocument/2006/relationships/hyperlink" Target="https://podminky.urs.cz/item/CS_URS_2022_02/735111810/R" TargetMode="External"/><Relationship Id="rId3" Type="http://schemas.openxmlformats.org/officeDocument/2006/relationships/hyperlink" Target="https://podminky.urs.cz/item/CS_URS_2023_02/997002611" TargetMode="External"/><Relationship Id="rId21" Type="http://schemas.openxmlformats.org/officeDocument/2006/relationships/hyperlink" Target="https://podminky.urs.cz/item/CS_URS_2023_02/734211112" TargetMode="External"/><Relationship Id="rId7" Type="http://schemas.openxmlformats.org/officeDocument/2006/relationships/hyperlink" Target="https://podminky.urs.cz/item/CS_URS_2023_02/997013603" TargetMode="External"/><Relationship Id="rId12" Type="http://schemas.openxmlformats.org/officeDocument/2006/relationships/hyperlink" Target="https://podminky.urs.cz/item/CS_URS_2022_02/733110806" TargetMode="External"/><Relationship Id="rId17" Type="http://schemas.openxmlformats.org/officeDocument/2006/relationships/hyperlink" Target="https://podminky.urs.cz/item/CS_URS_2023_02/733222304" TargetMode="External"/><Relationship Id="rId25" Type="http://schemas.openxmlformats.org/officeDocument/2006/relationships/hyperlink" Target="https://podminky.urs.cz/item/CS_URS_2023_02/998734202" TargetMode="External"/><Relationship Id="rId2" Type="http://schemas.openxmlformats.org/officeDocument/2006/relationships/hyperlink" Target="https://podminky.urs.cz/item/CS_URS_2022_02/974031153" TargetMode="External"/><Relationship Id="rId16" Type="http://schemas.openxmlformats.org/officeDocument/2006/relationships/hyperlink" Target="https://podminky.urs.cz/item/CS_URS_2023_02/733222303" TargetMode="External"/><Relationship Id="rId20" Type="http://schemas.openxmlformats.org/officeDocument/2006/relationships/hyperlink" Target="https://podminky.urs.cz/item/CS_URS_2023_02/734220101" TargetMode="External"/><Relationship Id="rId29" Type="http://schemas.openxmlformats.org/officeDocument/2006/relationships/hyperlink" Target="https://podminky.urs.cz/item/CS_URS_2023_02/998735202" TargetMode="External"/><Relationship Id="rId1" Type="http://schemas.openxmlformats.org/officeDocument/2006/relationships/hyperlink" Target="https://podminky.urs.cz/item/CS_URS_2023_02/612135101" TargetMode="External"/><Relationship Id="rId6" Type="http://schemas.openxmlformats.org/officeDocument/2006/relationships/hyperlink" Target="https://podminky.urs.cz/item/CS_URS_2023_02/997013509" TargetMode="External"/><Relationship Id="rId11" Type="http://schemas.openxmlformats.org/officeDocument/2006/relationships/hyperlink" Target="https://podminky.urs.cz/item/CS_URS_2023_02/998731202" TargetMode="External"/><Relationship Id="rId24" Type="http://schemas.openxmlformats.org/officeDocument/2006/relationships/hyperlink" Target="https://podminky.urs.cz/item/CS_URS_2023_02/734292714" TargetMode="External"/><Relationship Id="rId5" Type="http://schemas.openxmlformats.org/officeDocument/2006/relationships/hyperlink" Target="https://podminky.urs.cz/item/CS_URS_2023_02/997013501" TargetMode="External"/><Relationship Id="rId15" Type="http://schemas.openxmlformats.org/officeDocument/2006/relationships/hyperlink" Target="https://podminky.urs.cz/item/CS_URS_2023_02/733222302" TargetMode="External"/><Relationship Id="rId23" Type="http://schemas.openxmlformats.org/officeDocument/2006/relationships/hyperlink" Target="https://podminky.urs.cz/item/CS_URS_2023_02/734261406" TargetMode="External"/><Relationship Id="rId28" Type="http://schemas.openxmlformats.org/officeDocument/2006/relationships/hyperlink" Target="https://podminky.urs.cz/item/CS_URS_2023_02/735164511" TargetMode="External"/><Relationship Id="rId10" Type="http://schemas.openxmlformats.org/officeDocument/2006/relationships/hyperlink" Target="https://podminky.urs.cz/item/CS_URS_2023_02/727111002" TargetMode="External"/><Relationship Id="rId19" Type="http://schemas.openxmlformats.org/officeDocument/2006/relationships/hyperlink" Target="https://podminky.urs.cz/item/CS_URS_2023_02/998733202" TargetMode="External"/><Relationship Id="rId4" Type="http://schemas.openxmlformats.org/officeDocument/2006/relationships/hyperlink" Target="https://podminky.urs.cz/item/CS_URS_2023_02/997013213" TargetMode="External"/><Relationship Id="rId9" Type="http://schemas.openxmlformats.org/officeDocument/2006/relationships/hyperlink" Target="https://podminky.urs.cz/item/CS_URS_2023_02/998018002" TargetMode="External"/><Relationship Id="rId14" Type="http://schemas.openxmlformats.org/officeDocument/2006/relationships/hyperlink" Target="https://podminky.urs.cz/item/CS_URS_2023_02/733291904" TargetMode="External"/><Relationship Id="rId22" Type="http://schemas.openxmlformats.org/officeDocument/2006/relationships/hyperlink" Target="https://podminky.urs.cz/item/CS_URS_2023_02/734221682" TargetMode="External"/><Relationship Id="rId27" Type="http://schemas.openxmlformats.org/officeDocument/2006/relationships/hyperlink" Target="https://podminky.urs.cz/item/CS_URS_2023_02/735152592" TargetMode="External"/><Relationship Id="rId30"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3" Type="http://schemas.openxmlformats.org/officeDocument/2006/relationships/hyperlink" Target="https://podminky.urs.cz/item/CS_URS_2022_02/030001000" TargetMode="External"/><Relationship Id="rId2" Type="http://schemas.openxmlformats.org/officeDocument/2006/relationships/hyperlink" Target="https://podminky.urs.cz/item/CS_URS_2022_02/013254000" TargetMode="External"/><Relationship Id="rId1" Type="http://schemas.openxmlformats.org/officeDocument/2006/relationships/hyperlink" Target="https://podminky.urs.cz/item/CS_URS_2022_02/012002000" TargetMode="External"/><Relationship Id="rId6" Type="http://schemas.openxmlformats.org/officeDocument/2006/relationships/drawing" Target="../drawings/drawing7.xml"/><Relationship Id="rId5" Type="http://schemas.openxmlformats.org/officeDocument/2006/relationships/hyperlink" Target="https://podminky.urs.cz/item/CS_URS_2022_02/045303000" TargetMode="External"/><Relationship Id="rId4" Type="http://schemas.openxmlformats.org/officeDocument/2006/relationships/hyperlink" Target="https://podminky.urs.cz/item/CS_URS_2022_02/0340020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71"/>
  <sheetViews>
    <sheetView showGridLines="0" topLeftCell="A127" workbookViewId="0">
      <selection activeCell="E23" sqref="E23:AN23"/>
    </sheetView>
  </sheetViews>
  <sheetFormatPr defaultRowHeight="11.2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c r="A1" s="17" t="s">
        <v>0</v>
      </c>
      <c r="AZ1" s="17" t="s">
        <v>1</v>
      </c>
      <c r="BA1" s="17" t="s">
        <v>2</v>
      </c>
      <c r="BB1" s="17" t="s">
        <v>3</v>
      </c>
      <c r="BT1" s="17" t="s">
        <v>4</v>
      </c>
      <c r="BU1" s="17" t="s">
        <v>4</v>
      </c>
      <c r="BV1" s="17" t="s">
        <v>5</v>
      </c>
    </row>
    <row r="2" spans="1:74" ht="36.950000000000003" customHeight="1">
      <c r="AR2" s="395"/>
      <c r="AS2" s="395"/>
      <c r="AT2" s="395"/>
      <c r="AU2" s="395"/>
      <c r="AV2" s="395"/>
      <c r="AW2" s="395"/>
      <c r="AX2" s="395"/>
      <c r="AY2" s="395"/>
      <c r="AZ2" s="395"/>
      <c r="BA2" s="395"/>
      <c r="BB2" s="395"/>
      <c r="BC2" s="395"/>
      <c r="BD2" s="395"/>
      <c r="BE2" s="395"/>
      <c r="BS2" s="18" t="s">
        <v>6</v>
      </c>
      <c r="BT2" s="18" t="s">
        <v>7</v>
      </c>
    </row>
    <row r="3" spans="1:74"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ht="24.95" customHeight="1">
      <c r="B4" s="21"/>
      <c r="D4" s="22" t="s">
        <v>9</v>
      </c>
      <c r="AR4" s="21"/>
      <c r="AS4" s="23" t="s">
        <v>10</v>
      </c>
      <c r="BE4" s="24" t="s">
        <v>11</v>
      </c>
      <c r="BS4" s="18" t="s">
        <v>12</v>
      </c>
    </row>
    <row r="5" spans="1:74" ht="12" customHeight="1">
      <c r="B5" s="21"/>
      <c r="D5" s="25" t="s">
        <v>13</v>
      </c>
      <c r="K5" s="414" t="s">
        <v>14</v>
      </c>
      <c r="L5" s="395"/>
      <c r="M5" s="395"/>
      <c r="N5" s="395"/>
      <c r="O5" s="395"/>
      <c r="P5" s="395"/>
      <c r="Q5" s="395"/>
      <c r="R5" s="395"/>
      <c r="S5" s="395"/>
      <c r="T5" s="395"/>
      <c r="U5" s="395"/>
      <c r="V5" s="395"/>
      <c r="W5" s="395"/>
      <c r="X5" s="395"/>
      <c r="Y5" s="395"/>
      <c r="Z5" s="395"/>
      <c r="AA5" s="395"/>
      <c r="AB5" s="395"/>
      <c r="AC5" s="395"/>
      <c r="AD5" s="395"/>
      <c r="AE5" s="395"/>
      <c r="AF5" s="395"/>
      <c r="AG5" s="395"/>
      <c r="AH5" s="395"/>
      <c r="AI5" s="395"/>
      <c r="AJ5" s="395"/>
      <c r="AK5" s="395"/>
      <c r="AL5" s="395"/>
      <c r="AM5" s="395"/>
      <c r="AN5" s="395"/>
      <c r="AO5" s="395"/>
      <c r="AR5" s="21"/>
      <c r="BE5" s="411" t="s">
        <v>15</v>
      </c>
      <c r="BS5" s="18" t="s">
        <v>6</v>
      </c>
    </row>
    <row r="6" spans="1:74" ht="36.950000000000003" customHeight="1">
      <c r="B6" s="21"/>
      <c r="D6" s="27" t="s">
        <v>16</v>
      </c>
      <c r="K6" s="415" t="s">
        <v>17</v>
      </c>
      <c r="L6" s="395"/>
      <c r="M6" s="395"/>
      <c r="N6" s="395"/>
      <c r="O6" s="395"/>
      <c r="P6" s="395"/>
      <c r="Q6" s="395"/>
      <c r="R6" s="395"/>
      <c r="S6" s="395"/>
      <c r="T6" s="395"/>
      <c r="U6" s="395"/>
      <c r="V6" s="395"/>
      <c r="W6" s="395"/>
      <c r="X6" s="395"/>
      <c r="Y6" s="395"/>
      <c r="Z6" s="395"/>
      <c r="AA6" s="395"/>
      <c r="AB6" s="395"/>
      <c r="AC6" s="395"/>
      <c r="AD6" s="395"/>
      <c r="AE6" s="395"/>
      <c r="AF6" s="395"/>
      <c r="AG6" s="395"/>
      <c r="AH6" s="395"/>
      <c r="AI6" s="395"/>
      <c r="AJ6" s="395"/>
      <c r="AK6" s="395"/>
      <c r="AL6" s="395"/>
      <c r="AM6" s="395"/>
      <c r="AN6" s="395"/>
      <c r="AO6" s="395"/>
      <c r="AR6" s="21"/>
      <c r="BE6" s="412"/>
      <c r="BS6" s="18" t="s">
        <v>6</v>
      </c>
    </row>
    <row r="7" spans="1:74" ht="12" customHeight="1">
      <c r="B7" s="21"/>
      <c r="D7" s="28" t="s">
        <v>18</v>
      </c>
      <c r="K7" s="26" t="s">
        <v>19</v>
      </c>
      <c r="AK7" s="28" t="s">
        <v>20</v>
      </c>
      <c r="AN7" s="26" t="s">
        <v>19</v>
      </c>
      <c r="AR7" s="21"/>
      <c r="BE7" s="412"/>
      <c r="BS7" s="18" t="s">
        <v>6</v>
      </c>
    </row>
    <row r="8" spans="1:74" ht="12" customHeight="1">
      <c r="B8" s="21"/>
      <c r="D8" s="28" t="s">
        <v>21</v>
      </c>
      <c r="K8" s="26" t="s">
        <v>22</v>
      </c>
      <c r="AK8" s="28" t="s">
        <v>23</v>
      </c>
      <c r="AN8" s="29" t="s">
        <v>24</v>
      </c>
      <c r="AR8" s="21"/>
      <c r="BE8" s="412"/>
      <c r="BS8" s="18" t="s">
        <v>6</v>
      </c>
    </row>
    <row r="9" spans="1:74" ht="14.45" customHeight="1">
      <c r="B9" s="21"/>
      <c r="AR9" s="21"/>
      <c r="BE9" s="412"/>
      <c r="BS9" s="18" t="s">
        <v>6</v>
      </c>
    </row>
    <row r="10" spans="1:74" ht="12" customHeight="1">
      <c r="B10" s="21"/>
      <c r="D10" s="28" t="s">
        <v>25</v>
      </c>
      <c r="AK10" s="28" t="s">
        <v>26</v>
      </c>
      <c r="AN10" s="26" t="s">
        <v>19</v>
      </c>
      <c r="AR10" s="21"/>
      <c r="BE10" s="412"/>
      <c r="BS10" s="18" t="s">
        <v>6</v>
      </c>
    </row>
    <row r="11" spans="1:74" ht="18.399999999999999" customHeight="1">
      <c r="B11" s="21"/>
      <c r="E11" s="26" t="s">
        <v>27</v>
      </c>
      <c r="AK11" s="28" t="s">
        <v>28</v>
      </c>
      <c r="AN11" s="26" t="s">
        <v>19</v>
      </c>
      <c r="AR11" s="21"/>
      <c r="BE11" s="412"/>
      <c r="BS11" s="18" t="s">
        <v>6</v>
      </c>
    </row>
    <row r="12" spans="1:74" ht="6.95" customHeight="1">
      <c r="B12" s="21"/>
      <c r="AR12" s="21"/>
      <c r="BE12" s="412"/>
      <c r="BS12" s="18" t="s">
        <v>6</v>
      </c>
    </row>
    <row r="13" spans="1:74" ht="12" customHeight="1">
      <c r="B13" s="21"/>
      <c r="D13" s="28" t="s">
        <v>29</v>
      </c>
      <c r="AK13" s="28" t="s">
        <v>26</v>
      </c>
      <c r="AN13" s="30" t="s">
        <v>30</v>
      </c>
      <c r="AR13" s="21"/>
      <c r="BE13" s="412"/>
      <c r="BS13" s="18" t="s">
        <v>6</v>
      </c>
    </row>
    <row r="14" spans="1:74" ht="12.75">
      <c r="B14" s="21"/>
      <c r="E14" s="416" t="s">
        <v>30</v>
      </c>
      <c r="F14" s="417"/>
      <c r="G14" s="417"/>
      <c r="H14" s="417"/>
      <c r="I14" s="417"/>
      <c r="J14" s="417"/>
      <c r="K14" s="417"/>
      <c r="L14" s="417"/>
      <c r="M14" s="417"/>
      <c r="N14" s="417"/>
      <c r="O14" s="417"/>
      <c r="P14" s="417"/>
      <c r="Q14" s="417"/>
      <c r="R14" s="417"/>
      <c r="S14" s="417"/>
      <c r="T14" s="417"/>
      <c r="U14" s="417"/>
      <c r="V14" s="417"/>
      <c r="W14" s="417"/>
      <c r="X14" s="417"/>
      <c r="Y14" s="417"/>
      <c r="Z14" s="417"/>
      <c r="AA14" s="417"/>
      <c r="AB14" s="417"/>
      <c r="AC14" s="417"/>
      <c r="AD14" s="417"/>
      <c r="AE14" s="417"/>
      <c r="AF14" s="417"/>
      <c r="AG14" s="417"/>
      <c r="AH14" s="417"/>
      <c r="AI14" s="417"/>
      <c r="AJ14" s="417"/>
      <c r="AK14" s="28" t="s">
        <v>28</v>
      </c>
      <c r="AN14" s="30" t="s">
        <v>30</v>
      </c>
      <c r="AR14" s="21"/>
      <c r="BE14" s="412"/>
      <c r="BS14" s="18" t="s">
        <v>6</v>
      </c>
    </row>
    <row r="15" spans="1:74" ht="6.95" customHeight="1">
      <c r="B15" s="21"/>
      <c r="AR15" s="21"/>
      <c r="BE15" s="412"/>
      <c r="BS15" s="18" t="s">
        <v>4</v>
      </c>
    </row>
    <row r="16" spans="1:74" ht="12" customHeight="1">
      <c r="B16" s="21"/>
      <c r="D16" s="28" t="s">
        <v>31</v>
      </c>
      <c r="AK16" s="28" t="s">
        <v>26</v>
      </c>
      <c r="AN16" s="26" t="s">
        <v>19</v>
      </c>
      <c r="AR16" s="21"/>
      <c r="BE16" s="412"/>
      <c r="BS16" s="18" t="s">
        <v>4</v>
      </c>
    </row>
    <row r="17" spans="2:71" ht="18.399999999999999" customHeight="1">
      <c r="B17" s="21"/>
      <c r="E17" s="26" t="s">
        <v>32</v>
      </c>
      <c r="AK17" s="28" t="s">
        <v>28</v>
      </c>
      <c r="AN17" s="26" t="s">
        <v>19</v>
      </c>
      <c r="AR17" s="21"/>
      <c r="BE17" s="412"/>
      <c r="BS17" s="18" t="s">
        <v>33</v>
      </c>
    </row>
    <row r="18" spans="2:71" ht="6.95" customHeight="1">
      <c r="B18" s="21"/>
      <c r="AR18" s="21"/>
      <c r="BE18" s="412"/>
      <c r="BS18" s="18" t="s">
        <v>6</v>
      </c>
    </row>
    <row r="19" spans="2:71" ht="12" customHeight="1">
      <c r="B19" s="21"/>
      <c r="D19" s="28" t="s">
        <v>34</v>
      </c>
      <c r="AK19" s="28" t="s">
        <v>26</v>
      </c>
      <c r="AN19" s="26" t="s">
        <v>19</v>
      </c>
      <c r="AR19" s="21"/>
      <c r="BE19" s="412"/>
      <c r="BS19" s="18" t="s">
        <v>6</v>
      </c>
    </row>
    <row r="20" spans="2:71" ht="18.399999999999999" customHeight="1">
      <c r="B20" s="21"/>
      <c r="E20" s="26" t="s">
        <v>35</v>
      </c>
      <c r="AK20" s="28" t="s">
        <v>28</v>
      </c>
      <c r="AN20" s="26" t="s">
        <v>19</v>
      </c>
      <c r="AR20" s="21"/>
      <c r="BE20" s="412"/>
      <c r="BS20" s="18" t="s">
        <v>4</v>
      </c>
    </row>
    <row r="21" spans="2:71" ht="6.95" customHeight="1">
      <c r="B21" s="21"/>
      <c r="AR21" s="21"/>
      <c r="BE21" s="412"/>
    </row>
    <row r="22" spans="2:71" ht="12" customHeight="1">
      <c r="B22" s="21"/>
      <c r="D22" s="28" t="s">
        <v>36</v>
      </c>
      <c r="AR22" s="21"/>
      <c r="BE22" s="412"/>
    </row>
    <row r="23" spans="2:71" ht="47.25" customHeight="1">
      <c r="B23" s="21"/>
      <c r="E23" s="418" t="s">
        <v>37</v>
      </c>
      <c r="F23" s="418"/>
      <c r="G23" s="418"/>
      <c r="H23" s="418"/>
      <c r="I23" s="418"/>
      <c r="J23" s="418"/>
      <c r="K23" s="418"/>
      <c r="L23" s="418"/>
      <c r="M23" s="418"/>
      <c r="N23" s="418"/>
      <c r="O23" s="418"/>
      <c r="P23" s="418"/>
      <c r="Q23" s="418"/>
      <c r="R23" s="418"/>
      <c r="S23" s="418"/>
      <c r="T23" s="418"/>
      <c r="U23" s="418"/>
      <c r="V23" s="418"/>
      <c r="W23" s="418"/>
      <c r="X23" s="418"/>
      <c r="Y23" s="418"/>
      <c r="Z23" s="418"/>
      <c r="AA23" s="418"/>
      <c r="AB23" s="418"/>
      <c r="AC23" s="418"/>
      <c r="AD23" s="418"/>
      <c r="AE23" s="418"/>
      <c r="AF23" s="418"/>
      <c r="AG23" s="418"/>
      <c r="AH23" s="418"/>
      <c r="AI23" s="418"/>
      <c r="AJ23" s="418"/>
      <c r="AK23" s="418"/>
      <c r="AL23" s="418"/>
      <c r="AM23" s="418"/>
      <c r="AN23" s="418"/>
      <c r="AR23" s="21"/>
      <c r="BE23" s="412"/>
    </row>
    <row r="24" spans="2:71" ht="6.95" customHeight="1">
      <c r="B24" s="21"/>
      <c r="AR24" s="21"/>
      <c r="BE24" s="412"/>
    </row>
    <row r="25" spans="2:71" ht="6.95" customHeight="1">
      <c r="B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R25" s="21"/>
      <c r="BE25" s="412"/>
    </row>
    <row r="26" spans="2:71" s="1" customFormat="1" ht="25.9" customHeight="1">
      <c r="B26" s="33"/>
      <c r="D26" s="34" t="s">
        <v>38</v>
      </c>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419">
        <f>ROUND(AG54,2)</f>
        <v>0</v>
      </c>
      <c r="AL26" s="420"/>
      <c r="AM26" s="420"/>
      <c r="AN26" s="420"/>
      <c r="AO26" s="420"/>
      <c r="AR26" s="33"/>
      <c r="BE26" s="412"/>
    </row>
    <row r="27" spans="2:71" s="1" customFormat="1" ht="6.95" customHeight="1">
      <c r="B27" s="33"/>
      <c r="AR27" s="33"/>
      <c r="BE27" s="412"/>
    </row>
    <row r="28" spans="2:71" s="1" customFormat="1" ht="12.75">
      <c r="B28" s="33"/>
      <c r="L28" s="421" t="s">
        <v>39</v>
      </c>
      <c r="M28" s="421"/>
      <c r="N28" s="421"/>
      <c r="O28" s="421"/>
      <c r="P28" s="421"/>
      <c r="W28" s="421" t="s">
        <v>40</v>
      </c>
      <c r="X28" s="421"/>
      <c r="Y28" s="421"/>
      <c r="Z28" s="421"/>
      <c r="AA28" s="421"/>
      <c r="AB28" s="421"/>
      <c r="AC28" s="421"/>
      <c r="AD28" s="421"/>
      <c r="AE28" s="421"/>
      <c r="AK28" s="421" t="s">
        <v>41</v>
      </c>
      <c r="AL28" s="421"/>
      <c r="AM28" s="421"/>
      <c r="AN28" s="421"/>
      <c r="AO28" s="421"/>
      <c r="AR28" s="33"/>
      <c r="BE28" s="412"/>
    </row>
    <row r="29" spans="2:71" s="2" customFormat="1" ht="14.45" customHeight="1">
      <c r="B29" s="37"/>
      <c r="D29" s="28" t="s">
        <v>42</v>
      </c>
      <c r="F29" s="28" t="s">
        <v>43</v>
      </c>
      <c r="L29" s="404">
        <v>0.21</v>
      </c>
      <c r="M29" s="405"/>
      <c r="N29" s="405"/>
      <c r="O29" s="405"/>
      <c r="P29" s="405"/>
      <c r="W29" s="406">
        <v>0</v>
      </c>
      <c r="X29" s="405"/>
      <c r="Y29" s="405"/>
      <c r="Z29" s="405"/>
      <c r="AA29" s="405"/>
      <c r="AB29" s="405"/>
      <c r="AC29" s="405"/>
      <c r="AD29" s="405"/>
      <c r="AE29" s="405"/>
      <c r="AK29" s="406">
        <v>0</v>
      </c>
      <c r="AL29" s="405"/>
      <c r="AM29" s="405"/>
      <c r="AN29" s="405"/>
      <c r="AO29" s="405"/>
      <c r="AR29" s="37"/>
      <c r="BE29" s="413"/>
    </row>
    <row r="30" spans="2:71" s="2" customFormat="1" ht="14.45" customHeight="1">
      <c r="B30" s="37"/>
      <c r="F30" s="28" t="s">
        <v>44</v>
      </c>
      <c r="L30" s="404">
        <v>0.15</v>
      </c>
      <c r="M30" s="405"/>
      <c r="N30" s="405"/>
      <c r="O30" s="405"/>
      <c r="P30" s="405"/>
      <c r="W30" s="406">
        <f>SUM(AK26)</f>
        <v>0</v>
      </c>
      <c r="X30" s="405"/>
      <c r="Y30" s="405"/>
      <c r="Z30" s="405"/>
      <c r="AA30" s="405"/>
      <c r="AB30" s="405"/>
      <c r="AC30" s="405"/>
      <c r="AD30" s="405"/>
      <c r="AE30" s="405"/>
      <c r="AK30" s="406">
        <f>SUM(W30*L30)</f>
        <v>0</v>
      </c>
      <c r="AL30" s="405"/>
      <c r="AM30" s="405"/>
      <c r="AN30" s="405"/>
      <c r="AO30" s="405"/>
      <c r="AR30" s="37"/>
      <c r="BE30" s="413"/>
    </row>
    <row r="31" spans="2:71" s="2" customFormat="1" ht="14.45" hidden="1" customHeight="1">
      <c r="B31" s="37"/>
      <c r="F31" s="28" t="s">
        <v>45</v>
      </c>
      <c r="L31" s="404">
        <v>0.21</v>
      </c>
      <c r="M31" s="405"/>
      <c r="N31" s="405"/>
      <c r="O31" s="405"/>
      <c r="P31" s="405"/>
      <c r="W31" s="406" t="e">
        <f>ROUND(BB54, 2)</f>
        <v>#REF!</v>
      </c>
      <c r="X31" s="405"/>
      <c r="Y31" s="405"/>
      <c r="Z31" s="405"/>
      <c r="AA31" s="405"/>
      <c r="AB31" s="405"/>
      <c r="AC31" s="405"/>
      <c r="AD31" s="405"/>
      <c r="AE31" s="405"/>
      <c r="AK31" s="406">
        <v>0</v>
      </c>
      <c r="AL31" s="405"/>
      <c r="AM31" s="405"/>
      <c r="AN31" s="405"/>
      <c r="AO31" s="405"/>
      <c r="AR31" s="37"/>
      <c r="BE31" s="413"/>
    </row>
    <row r="32" spans="2:71" s="2" customFormat="1" ht="14.45" hidden="1" customHeight="1">
      <c r="B32" s="37"/>
      <c r="F32" s="28" t="s">
        <v>46</v>
      </c>
      <c r="L32" s="404">
        <v>0.15</v>
      </c>
      <c r="M32" s="405"/>
      <c r="N32" s="405"/>
      <c r="O32" s="405"/>
      <c r="P32" s="405"/>
      <c r="W32" s="406" t="e">
        <f>ROUND(BC54, 2)</f>
        <v>#REF!</v>
      </c>
      <c r="X32" s="405"/>
      <c r="Y32" s="405"/>
      <c r="Z32" s="405"/>
      <c r="AA32" s="405"/>
      <c r="AB32" s="405"/>
      <c r="AC32" s="405"/>
      <c r="AD32" s="405"/>
      <c r="AE32" s="405"/>
      <c r="AK32" s="406">
        <v>0</v>
      </c>
      <c r="AL32" s="405"/>
      <c r="AM32" s="405"/>
      <c r="AN32" s="405"/>
      <c r="AO32" s="405"/>
      <c r="AR32" s="37"/>
      <c r="BE32" s="413"/>
    </row>
    <row r="33" spans="2:44" s="2" customFormat="1" ht="14.45" hidden="1" customHeight="1">
      <c r="B33" s="37"/>
      <c r="F33" s="28" t="s">
        <v>47</v>
      </c>
      <c r="L33" s="404">
        <v>0</v>
      </c>
      <c r="M33" s="405"/>
      <c r="N33" s="405"/>
      <c r="O33" s="405"/>
      <c r="P33" s="405"/>
      <c r="W33" s="406" t="e">
        <f>ROUND(BD54, 2)</f>
        <v>#REF!</v>
      </c>
      <c r="X33" s="405"/>
      <c r="Y33" s="405"/>
      <c r="Z33" s="405"/>
      <c r="AA33" s="405"/>
      <c r="AB33" s="405"/>
      <c r="AC33" s="405"/>
      <c r="AD33" s="405"/>
      <c r="AE33" s="405"/>
      <c r="AK33" s="406">
        <v>0</v>
      </c>
      <c r="AL33" s="405"/>
      <c r="AM33" s="405"/>
      <c r="AN33" s="405"/>
      <c r="AO33" s="405"/>
      <c r="AR33" s="37"/>
    </row>
    <row r="34" spans="2:44" s="1" customFormat="1" ht="6.95" customHeight="1">
      <c r="B34" s="33"/>
      <c r="AR34" s="33"/>
    </row>
    <row r="35" spans="2:44" s="1" customFormat="1" ht="25.9" customHeight="1">
      <c r="B35" s="33"/>
      <c r="C35" s="38"/>
      <c r="D35" s="39" t="s">
        <v>48</v>
      </c>
      <c r="E35" s="40"/>
      <c r="F35" s="40"/>
      <c r="G35" s="40"/>
      <c r="H35" s="40"/>
      <c r="I35" s="40"/>
      <c r="J35" s="40"/>
      <c r="K35" s="40"/>
      <c r="L35" s="40"/>
      <c r="M35" s="40"/>
      <c r="N35" s="40"/>
      <c r="O35" s="40"/>
      <c r="P35" s="40"/>
      <c r="Q35" s="40"/>
      <c r="R35" s="40"/>
      <c r="S35" s="40"/>
      <c r="T35" s="41" t="s">
        <v>49</v>
      </c>
      <c r="U35" s="40"/>
      <c r="V35" s="40"/>
      <c r="W35" s="40"/>
      <c r="X35" s="410" t="s">
        <v>50</v>
      </c>
      <c r="Y35" s="408"/>
      <c r="Z35" s="408"/>
      <c r="AA35" s="408"/>
      <c r="AB35" s="408"/>
      <c r="AC35" s="40"/>
      <c r="AD35" s="40"/>
      <c r="AE35" s="40"/>
      <c r="AF35" s="40"/>
      <c r="AG35" s="40"/>
      <c r="AH35" s="40"/>
      <c r="AI35" s="40"/>
      <c r="AJ35" s="40"/>
      <c r="AK35" s="407">
        <f>SUM(AK26:AK33)</f>
        <v>0</v>
      </c>
      <c r="AL35" s="408"/>
      <c r="AM35" s="408"/>
      <c r="AN35" s="408"/>
      <c r="AO35" s="409"/>
      <c r="AP35" s="38"/>
      <c r="AQ35" s="38"/>
      <c r="AR35" s="33"/>
    </row>
    <row r="36" spans="2:44" s="1" customFormat="1" ht="6.95" customHeight="1">
      <c r="B36" s="33"/>
      <c r="AR36" s="33"/>
    </row>
    <row r="37" spans="2:44" s="1" customFormat="1" ht="6.95" customHeight="1">
      <c r="B37" s="42"/>
      <c r="C37" s="43"/>
      <c r="D37" s="43"/>
      <c r="E37" s="43"/>
      <c r="F37" s="43"/>
      <c r="G37" s="43"/>
      <c r="H37" s="43"/>
      <c r="I37" s="43"/>
      <c r="J37" s="43"/>
      <c r="K37" s="43"/>
      <c r="L37" s="43"/>
      <c r="M37" s="43"/>
      <c r="N37" s="43"/>
      <c r="O37" s="43"/>
      <c r="P37" s="43"/>
      <c r="Q37" s="43"/>
      <c r="R37" s="43"/>
      <c r="S37" s="43"/>
      <c r="T37" s="43"/>
      <c r="U37" s="43"/>
      <c r="V37" s="43"/>
      <c r="W37" s="43"/>
      <c r="X37" s="43"/>
      <c r="Y37" s="43"/>
      <c r="Z37" s="43"/>
      <c r="AA37" s="43"/>
      <c r="AB37" s="43"/>
      <c r="AC37" s="43"/>
      <c r="AD37" s="43"/>
      <c r="AE37" s="43"/>
      <c r="AF37" s="43"/>
      <c r="AG37" s="43"/>
      <c r="AH37" s="43"/>
      <c r="AI37" s="43"/>
      <c r="AJ37" s="43"/>
      <c r="AK37" s="43"/>
      <c r="AL37" s="43"/>
      <c r="AM37" s="43"/>
      <c r="AN37" s="43"/>
      <c r="AO37" s="43"/>
      <c r="AP37" s="43"/>
      <c r="AQ37" s="43"/>
      <c r="AR37" s="33"/>
    </row>
    <row r="41" spans="2:44" s="1" customFormat="1" ht="6.95" customHeight="1">
      <c r="B41" s="44"/>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L41" s="45"/>
      <c r="AM41" s="45"/>
      <c r="AN41" s="45"/>
      <c r="AO41" s="45"/>
      <c r="AP41" s="45"/>
      <c r="AQ41" s="45"/>
      <c r="AR41" s="33"/>
    </row>
    <row r="42" spans="2:44" s="1" customFormat="1" ht="24.95" customHeight="1">
      <c r="B42" s="33"/>
      <c r="C42" s="22" t="s">
        <v>51</v>
      </c>
      <c r="AR42" s="33"/>
    </row>
    <row r="43" spans="2:44" s="1" customFormat="1" ht="6.95" customHeight="1">
      <c r="B43" s="33"/>
      <c r="AR43" s="33"/>
    </row>
    <row r="44" spans="2:44" s="3" customFormat="1" ht="12" customHeight="1">
      <c r="B44" s="46"/>
      <c r="C44" s="28" t="s">
        <v>13</v>
      </c>
      <c r="L44" s="3" t="str">
        <f>K5</f>
        <v>00</v>
      </c>
      <c r="AR44" s="46"/>
    </row>
    <row r="45" spans="2:44" s="4" customFormat="1" ht="36.950000000000003" customHeight="1">
      <c r="B45" s="47"/>
      <c r="C45" s="48" t="s">
        <v>16</v>
      </c>
      <c r="L45" s="423" t="str">
        <f>K6</f>
        <v>Byty BD Poštovní 648, Horní Slavkov</v>
      </c>
      <c r="M45" s="424"/>
      <c r="N45" s="424"/>
      <c r="O45" s="424"/>
      <c r="P45" s="424"/>
      <c r="Q45" s="424"/>
      <c r="R45" s="424"/>
      <c r="S45" s="424"/>
      <c r="T45" s="424"/>
      <c r="U45" s="424"/>
      <c r="V45" s="424"/>
      <c r="W45" s="424"/>
      <c r="X45" s="424"/>
      <c r="Y45" s="424"/>
      <c r="Z45" s="424"/>
      <c r="AA45" s="424"/>
      <c r="AB45" s="424"/>
      <c r="AC45" s="424"/>
      <c r="AD45" s="424"/>
      <c r="AE45" s="424"/>
      <c r="AF45" s="424"/>
      <c r="AG45" s="424"/>
      <c r="AH45" s="424"/>
      <c r="AI45" s="424"/>
      <c r="AJ45" s="424"/>
      <c r="AK45" s="424"/>
      <c r="AL45" s="424"/>
      <c r="AM45" s="424"/>
      <c r="AN45" s="424"/>
      <c r="AO45" s="424"/>
      <c r="AR45" s="47"/>
    </row>
    <row r="46" spans="2:44" s="1" customFormat="1" ht="6.95" customHeight="1">
      <c r="B46" s="33"/>
      <c r="AR46" s="33"/>
    </row>
    <row r="47" spans="2:44" s="1" customFormat="1" ht="12" customHeight="1">
      <c r="B47" s="33"/>
      <c r="C47" s="28" t="s">
        <v>21</v>
      </c>
      <c r="L47" s="49" t="str">
        <f>IF(K8="","",K8)</f>
        <v>Horní Slavkov, Poštovní 648</v>
      </c>
      <c r="AI47" s="28" t="s">
        <v>23</v>
      </c>
      <c r="AM47" s="400" t="str">
        <f>IF(AN8= "","",AN8)</f>
        <v>29. 8. 2022</v>
      </c>
      <c r="AN47" s="400"/>
      <c r="AR47" s="33"/>
    </row>
    <row r="48" spans="2:44" s="1" customFormat="1" ht="6.95" customHeight="1">
      <c r="B48" s="33"/>
      <c r="AR48" s="33"/>
    </row>
    <row r="49" spans="1:91" s="1" customFormat="1" ht="15.2" customHeight="1">
      <c r="B49" s="33"/>
      <c r="C49" s="28" t="s">
        <v>25</v>
      </c>
      <c r="L49" s="3" t="str">
        <f>IF(E11= "","",E11)</f>
        <v>Město Horní Slavkov</v>
      </c>
      <c r="AI49" s="28" t="s">
        <v>31</v>
      </c>
      <c r="AM49" s="401" t="str">
        <f>IF(E17="","",E17)</f>
        <v>CENTRA STAV s.r.o.</v>
      </c>
      <c r="AN49" s="402"/>
      <c r="AO49" s="402"/>
      <c r="AP49" s="402"/>
      <c r="AR49" s="33"/>
      <c r="AS49" s="390" t="s">
        <v>52</v>
      </c>
      <c r="AT49" s="391"/>
      <c r="AU49" s="51"/>
      <c r="AV49" s="51"/>
      <c r="AW49" s="51"/>
      <c r="AX49" s="51"/>
      <c r="AY49" s="51"/>
      <c r="AZ49" s="51"/>
      <c r="BA49" s="51"/>
      <c r="BB49" s="51"/>
      <c r="BC49" s="51"/>
      <c r="BD49" s="52"/>
    </row>
    <row r="50" spans="1:91" s="1" customFormat="1" ht="15.2" customHeight="1">
      <c r="B50" s="33"/>
      <c r="C50" s="28" t="s">
        <v>29</v>
      </c>
      <c r="L50" s="3" t="str">
        <f>IF(E14= "Vyplň údaj","",E14)</f>
        <v/>
      </c>
      <c r="AI50" s="28" t="s">
        <v>34</v>
      </c>
      <c r="AM50" s="401" t="str">
        <f>IF(E20="","",E20)</f>
        <v>Michal Kubelka</v>
      </c>
      <c r="AN50" s="402"/>
      <c r="AO50" s="402"/>
      <c r="AP50" s="402"/>
      <c r="AR50" s="33"/>
      <c r="AS50" s="392"/>
      <c r="AT50" s="393"/>
      <c r="BD50" s="54"/>
    </row>
    <row r="51" spans="1:91" s="1" customFormat="1" ht="10.9" customHeight="1">
      <c r="B51" s="33"/>
      <c r="AR51" s="33"/>
      <c r="AS51" s="392"/>
      <c r="AT51" s="393"/>
      <c r="BD51" s="54"/>
    </row>
    <row r="52" spans="1:91" s="1" customFormat="1" ht="29.25" customHeight="1">
      <c r="B52" s="33"/>
      <c r="C52" s="428" t="s">
        <v>53</v>
      </c>
      <c r="D52" s="399"/>
      <c r="E52" s="399"/>
      <c r="F52" s="399"/>
      <c r="G52" s="399"/>
      <c r="H52" s="55"/>
      <c r="I52" s="403" t="s">
        <v>54</v>
      </c>
      <c r="J52" s="399"/>
      <c r="K52" s="399"/>
      <c r="L52" s="399"/>
      <c r="M52" s="399"/>
      <c r="N52" s="399"/>
      <c r="O52" s="399"/>
      <c r="P52" s="399"/>
      <c r="Q52" s="399"/>
      <c r="R52" s="399"/>
      <c r="S52" s="399"/>
      <c r="T52" s="399"/>
      <c r="U52" s="399"/>
      <c r="V52" s="399"/>
      <c r="W52" s="399"/>
      <c r="X52" s="399"/>
      <c r="Y52" s="399"/>
      <c r="Z52" s="399"/>
      <c r="AA52" s="399"/>
      <c r="AB52" s="399"/>
      <c r="AC52" s="399"/>
      <c r="AD52" s="399"/>
      <c r="AE52" s="399"/>
      <c r="AF52" s="399"/>
      <c r="AG52" s="398" t="s">
        <v>55</v>
      </c>
      <c r="AH52" s="399"/>
      <c r="AI52" s="399"/>
      <c r="AJ52" s="399"/>
      <c r="AK52" s="399"/>
      <c r="AL52" s="399"/>
      <c r="AM52" s="399"/>
      <c r="AN52" s="403" t="s">
        <v>56</v>
      </c>
      <c r="AO52" s="399"/>
      <c r="AP52" s="399"/>
      <c r="AQ52" s="56" t="s">
        <v>57</v>
      </c>
      <c r="AR52" s="33"/>
      <c r="AS52" s="57" t="s">
        <v>58</v>
      </c>
      <c r="AT52" s="58" t="s">
        <v>59</v>
      </c>
      <c r="AU52" s="58" t="s">
        <v>60</v>
      </c>
      <c r="AV52" s="58" t="s">
        <v>61</v>
      </c>
      <c r="AW52" s="58" t="s">
        <v>62</v>
      </c>
      <c r="AX52" s="58" t="s">
        <v>63</v>
      </c>
      <c r="AY52" s="58" t="s">
        <v>64</v>
      </c>
      <c r="AZ52" s="58" t="s">
        <v>65</v>
      </c>
      <c r="BA52" s="58" t="s">
        <v>66</v>
      </c>
      <c r="BB52" s="58" t="s">
        <v>67</v>
      </c>
      <c r="BC52" s="58" t="s">
        <v>68</v>
      </c>
      <c r="BD52" s="59" t="s">
        <v>69</v>
      </c>
    </row>
    <row r="53" spans="1:91" s="1" customFormat="1" ht="10.9" customHeight="1">
      <c r="B53" s="33"/>
      <c r="AR53" s="33"/>
      <c r="AS53" s="60"/>
      <c r="AT53" s="51"/>
      <c r="AU53" s="51"/>
      <c r="AV53" s="51"/>
      <c r="AW53" s="51"/>
      <c r="AX53" s="51"/>
      <c r="AY53" s="51"/>
      <c r="AZ53" s="51"/>
      <c r="BA53" s="51"/>
      <c r="BB53" s="51"/>
      <c r="BC53" s="51"/>
      <c r="BD53" s="52"/>
    </row>
    <row r="54" spans="1:91" s="5" customFormat="1" ht="32.450000000000003" customHeight="1">
      <c r="B54" s="61"/>
      <c r="C54" s="62" t="s">
        <v>70</v>
      </c>
      <c r="D54" s="63"/>
      <c r="E54" s="63"/>
      <c r="F54" s="63"/>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425">
        <f>ROUND(AG55+AG62,2)</f>
        <v>0</v>
      </c>
      <c r="AH54" s="425"/>
      <c r="AI54" s="425"/>
      <c r="AJ54" s="425"/>
      <c r="AK54" s="425"/>
      <c r="AL54" s="425"/>
      <c r="AM54" s="425"/>
      <c r="AN54" s="394">
        <f>SUM(AN55+AN62)</f>
        <v>0</v>
      </c>
      <c r="AO54" s="394"/>
      <c r="AP54" s="394"/>
      <c r="AQ54" s="65" t="s">
        <v>19</v>
      </c>
      <c r="AR54" s="61"/>
      <c r="AS54" s="66">
        <f>ROUND(AS55+AS62,2)</f>
        <v>0</v>
      </c>
      <c r="AT54" s="67" t="e">
        <f t="shared" ref="AT54:AT69" si="0">ROUND(SUM(AV54:AW54),2)</f>
        <v>#REF!</v>
      </c>
      <c r="AU54" s="68" t="e">
        <f>ROUND(AU55+AU62,5)</f>
        <v>#REF!</v>
      </c>
      <c r="AV54" s="67" t="e">
        <f>ROUND(AZ54*L29,2)</f>
        <v>#REF!</v>
      </c>
      <c r="AW54" s="67" t="e">
        <f>ROUND(BA54*L30,2)</f>
        <v>#REF!</v>
      </c>
      <c r="AX54" s="67" t="e">
        <f>ROUND(BB54*L29,2)</f>
        <v>#REF!</v>
      </c>
      <c r="AY54" s="67" t="e">
        <f>ROUND(BC54*L30,2)</f>
        <v>#REF!</v>
      </c>
      <c r="AZ54" s="67" t="e">
        <f>ROUND(AZ55+AZ62,2)</f>
        <v>#REF!</v>
      </c>
      <c r="BA54" s="67" t="e">
        <f>ROUND(BA55+BA62,2)</f>
        <v>#REF!</v>
      </c>
      <c r="BB54" s="67" t="e">
        <f>ROUND(BB55+BB62,2)</f>
        <v>#REF!</v>
      </c>
      <c r="BC54" s="67" t="e">
        <f>ROUND(BC55+BC62,2)</f>
        <v>#REF!</v>
      </c>
      <c r="BD54" s="69" t="e">
        <f>ROUND(BD55+BD62,2)</f>
        <v>#REF!</v>
      </c>
      <c r="BS54" s="70" t="s">
        <v>71</v>
      </c>
      <c r="BT54" s="70" t="s">
        <v>72</v>
      </c>
      <c r="BU54" s="71" t="s">
        <v>73</v>
      </c>
      <c r="BV54" s="70" t="s">
        <v>74</v>
      </c>
      <c r="BW54" s="70" t="s">
        <v>5</v>
      </c>
      <c r="BX54" s="70" t="s">
        <v>75</v>
      </c>
      <c r="CL54" s="70" t="s">
        <v>19</v>
      </c>
    </row>
    <row r="55" spans="1:91" s="6" customFormat="1" ht="16.5" customHeight="1">
      <c r="B55" s="72"/>
      <c r="C55" s="73"/>
      <c r="D55" s="427" t="s">
        <v>76</v>
      </c>
      <c r="E55" s="427"/>
      <c r="F55" s="427"/>
      <c r="G55" s="427"/>
      <c r="H55" s="427"/>
      <c r="I55" s="74"/>
      <c r="J55" s="427" t="s">
        <v>77</v>
      </c>
      <c r="K55" s="427"/>
      <c r="L55" s="427"/>
      <c r="M55" s="427"/>
      <c r="N55" s="427"/>
      <c r="O55" s="427"/>
      <c r="P55" s="427"/>
      <c r="Q55" s="427"/>
      <c r="R55" s="427"/>
      <c r="S55" s="427"/>
      <c r="T55" s="427"/>
      <c r="U55" s="427"/>
      <c r="V55" s="427"/>
      <c r="W55" s="427"/>
      <c r="X55" s="427"/>
      <c r="Y55" s="427"/>
      <c r="Z55" s="427"/>
      <c r="AA55" s="427"/>
      <c r="AB55" s="427"/>
      <c r="AC55" s="427"/>
      <c r="AD55" s="427"/>
      <c r="AE55" s="427"/>
      <c r="AF55" s="427"/>
      <c r="AG55" s="396">
        <f>ROUND(SUM(AG56:AG61),2)</f>
        <v>0</v>
      </c>
      <c r="AH55" s="397"/>
      <c r="AI55" s="397"/>
      <c r="AJ55" s="397"/>
      <c r="AK55" s="397"/>
      <c r="AL55" s="397"/>
      <c r="AM55" s="397"/>
      <c r="AN55" s="426">
        <f>SUM(AN56:AP61)</f>
        <v>0</v>
      </c>
      <c r="AO55" s="397"/>
      <c r="AP55" s="397"/>
      <c r="AQ55" s="75" t="s">
        <v>78</v>
      </c>
      <c r="AR55" s="72"/>
      <c r="AS55" s="76">
        <f>ROUND(SUM(AS56:AS61),2)</f>
        <v>0</v>
      </c>
      <c r="AT55" s="77" t="e">
        <f t="shared" si="0"/>
        <v>#REF!</v>
      </c>
      <c r="AU55" s="78" t="e">
        <f>ROUND(SUM(AU56:AU61),5)</f>
        <v>#REF!</v>
      </c>
      <c r="AV55" s="77" t="e">
        <f>ROUND(AZ55*L29,2)</f>
        <v>#REF!</v>
      </c>
      <c r="AW55" s="77" t="e">
        <f>ROUND(BA55*L30,2)</f>
        <v>#REF!</v>
      </c>
      <c r="AX55" s="77" t="e">
        <f>ROUND(BB55*L29,2)</f>
        <v>#REF!</v>
      </c>
      <c r="AY55" s="77" t="e">
        <f>ROUND(BC55*L30,2)</f>
        <v>#REF!</v>
      </c>
      <c r="AZ55" s="77" t="e">
        <f>ROUND(SUM(AZ56:AZ61),2)</f>
        <v>#REF!</v>
      </c>
      <c r="BA55" s="77" t="e">
        <f>ROUND(SUM(BA56:BA61),2)</f>
        <v>#REF!</v>
      </c>
      <c r="BB55" s="77" t="e">
        <f>ROUND(SUM(BB56:BB61),2)</f>
        <v>#REF!</v>
      </c>
      <c r="BC55" s="77" t="e">
        <f>ROUND(SUM(BC56:BC61),2)</f>
        <v>#REF!</v>
      </c>
      <c r="BD55" s="79" t="e">
        <f>ROUND(SUM(BD56:BD61),2)</f>
        <v>#REF!</v>
      </c>
      <c r="BS55" s="80" t="s">
        <v>71</v>
      </c>
      <c r="BT55" s="80" t="s">
        <v>79</v>
      </c>
      <c r="BU55" s="80" t="s">
        <v>73</v>
      </c>
      <c r="BV55" s="80" t="s">
        <v>74</v>
      </c>
      <c r="BW55" s="80" t="s">
        <v>80</v>
      </c>
      <c r="BX55" s="80" t="s">
        <v>5</v>
      </c>
      <c r="CL55" s="80" t="s">
        <v>19</v>
      </c>
      <c r="CM55" s="80" t="s">
        <v>79</v>
      </c>
    </row>
    <row r="56" spans="1:91" s="3" customFormat="1" ht="16.5" customHeight="1">
      <c r="A56" s="81" t="s">
        <v>81</v>
      </c>
      <c r="B56" s="46"/>
      <c r="C56" s="9"/>
      <c r="D56" s="9"/>
      <c r="E56" s="422" t="s">
        <v>82</v>
      </c>
      <c r="F56" s="422"/>
      <c r="G56" s="422"/>
      <c r="H56" s="422"/>
      <c r="I56" s="422"/>
      <c r="J56" s="9"/>
      <c r="K56" s="422" t="s">
        <v>83</v>
      </c>
      <c r="L56" s="422"/>
      <c r="M56" s="422"/>
      <c r="N56" s="422"/>
      <c r="O56" s="422"/>
      <c r="P56" s="422"/>
      <c r="Q56" s="422"/>
      <c r="R56" s="422"/>
      <c r="S56" s="422"/>
      <c r="T56" s="422"/>
      <c r="U56" s="422"/>
      <c r="V56" s="422"/>
      <c r="W56" s="422"/>
      <c r="X56" s="422"/>
      <c r="Y56" s="422"/>
      <c r="Z56" s="422"/>
      <c r="AA56" s="422"/>
      <c r="AB56" s="422"/>
      <c r="AC56" s="422"/>
      <c r="AD56" s="422"/>
      <c r="AE56" s="422"/>
      <c r="AF56" s="422"/>
      <c r="AG56" s="388">
        <f>'Uzn1 - Stavební část'!J32</f>
        <v>0</v>
      </c>
      <c r="AH56" s="389"/>
      <c r="AI56" s="389"/>
      <c r="AJ56" s="389"/>
      <c r="AK56" s="389"/>
      <c r="AL56" s="389"/>
      <c r="AM56" s="389"/>
      <c r="AN56" s="388">
        <f t="shared" ref="AN56:AN69" si="1">SUM(AG56,AT56)</f>
        <v>0</v>
      </c>
      <c r="AO56" s="389"/>
      <c r="AP56" s="389"/>
      <c r="AQ56" s="82" t="s">
        <v>84</v>
      </c>
      <c r="AR56" s="46"/>
      <c r="AS56" s="83">
        <v>0</v>
      </c>
      <c r="AT56" s="84">
        <f t="shared" si="0"/>
        <v>0</v>
      </c>
      <c r="AU56" s="85">
        <f>'Uzn1 - Stavební část'!P105</f>
        <v>0</v>
      </c>
      <c r="AV56" s="84">
        <f>'Uzn1 - Stavební část'!J35</f>
        <v>0</v>
      </c>
      <c r="AW56" s="84">
        <f>'Uzn1 - Stavební část'!J36</f>
        <v>0</v>
      </c>
      <c r="AX56" s="84">
        <f>'Uzn1 - Stavební část'!J37</f>
        <v>0</v>
      </c>
      <c r="AY56" s="84">
        <f>'Uzn1 - Stavební část'!J38</f>
        <v>0</v>
      </c>
      <c r="AZ56" s="84">
        <f>'Uzn1 - Stavební část'!F35</f>
        <v>0</v>
      </c>
      <c r="BA56" s="84">
        <f>'Uzn1 - Stavební část'!F36</f>
        <v>0</v>
      </c>
      <c r="BB56" s="84">
        <f>'Uzn1 - Stavební část'!F37</f>
        <v>0</v>
      </c>
      <c r="BC56" s="84">
        <f>'Uzn1 - Stavební část'!F38</f>
        <v>0</v>
      </c>
      <c r="BD56" s="86">
        <f>'Uzn1 - Stavební část'!F39</f>
        <v>0</v>
      </c>
      <c r="BT56" s="26" t="s">
        <v>85</v>
      </c>
      <c r="BV56" s="26" t="s">
        <v>74</v>
      </c>
      <c r="BW56" s="26" t="s">
        <v>86</v>
      </c>
      <c r="BX56" s="26" t="s">
        <v>80</v>
      </c>
      <c r="CL56" s="26" t="s">
        <v>19</v>
      </c>
    </row>
    <row r="57" spans="1:91" s="3" customFormat="1" ht="16.5" customHeight="1">
      <c r="A57" s="81" t="s">
        <v>81</v>
      </c>
      <c r="B57" s="46"/>
      <c r="C57" s="9"/>
      <c r="D57" s="9"/>
      <c r="E57" s="422" t="s">
        <v>87</v>
      </c>
      <c r="F57" s="422"/>
      <c r="G57" s="422"/>
      <c r="H57" s="422"/>
      <c r="I57" s="422"/>
      <c r="J57" s="9"/>
      <c r="K57" s="422" t="s">
        <v>88</v>
      </c>
      <c r="L57" s="422"/>
      <c r="M57" s="422"/>
      <c r="N57" s="422"/>
      <c r="O57" s="422"/>
      <c r="P57" s="422"/>
      <c r="Q57" s="422"/>
      <c r="R57" s="422"/>
      <c r="S57" s="422"/>
      <c r="T57" s="422"/>
      <c r="U57" s="422"/>
      <c r="V57" s="422"/>
      <c r="W57" s="422"/>
      <c r="X57" s="422"/>
      <c r="Y57" s="422"/>
      <c r="Z57" s="422"/>
      <c r="AA57" s="422"/>
      <c r="AB57" s="422"/>
      <c r="AC57" s="422"/>
      <c r="AD57" s="422"/>
      <c r="AE57" s="422"/>
      <c r="AF57" s="422"/>
      <c r="AG57" s="388">
        <f>'Uzn2 - Vodovod'!J32</f>
        <v>0</v>
      </c>
      <c r="AH57" s="389"/>
      <c r="AI57" s="389"/>
      <c r="AJ57" s="389"/>
      <c r="AK57" s="389"/>
      <c r="AL57" s="389"/>
      <c r="AM57" s="389"/>
      <c r="AN57" s="388">
        <f t="shared" si="1"/>
        <v>0</v>
      </c>
      <c r="AO57" s="389"/>
      <c r="AP57" s="389"/>
      <c r="AQ57" s="82" t="s">
        <v>84</v>
      </c>
      <c r="AR57" s="46"/>
      <c r="AS57" s="83">
        <v>0</v>
      </c>
      <c r="AT57" s="84">
        <f t="shared" si="0"/>
        <v>0</v>
      </c>
      <c r="AU57" s="85">
        <f>'Uzn2 - Vodovod'!P95</f>
        <v>0</v>
      </c>
      <c r="AV57" s="84">
        <f>'Uzn2 - Vodovod'!J35</f>
        <v>0</v>
      </c>
      <c r="AW57" s="84">
        <f>'Uzn2 - Vodovod'!J36</f>
        <v>0</v>
      </c>
      <c r="AX57" s="84">
        <f>'Uzn2 - Vodovod'!J37</f>
        <v>0</v>
      </c>
      <c r="AY57" s="84">
        <f>'Uzn2 - Vodovod'!J38</f>
        <v>0</v>
      </c>
      <c r="AZ57" s="84">
        <f>'Uzn2 - Vodovod'!F35</f>
        <v>0</v>
      </c>
      <c r="BA57" s="84">
        <f>'Uzn2 - Vodovod'!F36</f>
        <v>0</v>
      </c>
      <c r="BB57" s="84">
        <f>'Uzn2 - Vodovod'!F37</f>
        <v>0</v>
      </c>
      <c r="BC57" s="84">
        <f>'Uzn2 - Vodovod'!F38</f>
        <v>0</v>
      </c>
      <c r="BD57" s="86">
        <f>'Uzn2 - Vodovod'!F39</f>
        <v>0</v>
      </c>
      <c r="BT57" s="26" t="s">
        <v>85</v>
      </c>
      <c r="BV57" s="26" t="s">
        <v>74</v>
      </c>
      <c r="BW57" s="26" t="s">
        <v>89</v>
      </c>
      <c r="BX57" s="26" t="s">
        <v>80</v>
      </c>
      <c r="CL57" s="26" t="s">
        <v>19</v>
      </c>
    </row>
    <row r="58" spans="1:91" s="3" customFormat="1" ht="16.5" customHeight="1">
      <c r="A58" s="81" t="s">
        <v>81</v>
      </c>
      <c r="B58" s="46"/>
      <c r="C58" s="9"/>
      <c r="D58" s="9"/>
      <c r="E58" s="422" t="s">
        <v>90</v>
      </c>
      <c r="F58" s="422"/>
      <c r="G58" s="422"/>
      <c r="H58" s="422"/>
      <c r="I58" s="422"/>
      <c r="J58" s="9"/>
      <c r="K58" s="422" t="s">
        <v>91</v>
      </c>
      <c r="L58" s="422"/>
      <c r="M58" s="422"/>
      <c r="N58" s="422"/>
      <c r="O58" s="422"/>
      <c r="P58" s="422"/>
      <c r="Q58" s="422"/>
      <c r="R58" s="422"/>
      <c r="S58" s="422"/>
      <c r="T58" s="422"/>
      <c r="U58" s="422"/>
      <c r="V58" s="422"/>
      <c r="W58" s="422"/>
      <c r="X58" s="422"/>
      <c r="Y58" s="422"/>
      <c r="Z58" s="422"/>
      <c r="AA58" s="422"/>
      <c r="AB58" s="422"/>
      <c r="AC58" s="422"/>
      <c r="AD58" s="422"/>
      <c r="AE58" s="422"/>
      <c r="AF58" s="422"/>
      <c r="AG58" s="388">
        <f>'Uzn3 - Kanalizace'!J32</f>
        <v>0</v>
      </c>
      <c r="AH58" s="389"/>
      <c r="AI58" s="389"/>
      <c r="AJ58" s="389"/>
      <c r="AK58" s="389"/>
      <c r="AL58" s="389"/>
      <c r="AM58" s="389"/>
      <c r="AN58" s="388">
        <f t="shared" si="1"/>
        <v>0</v>
      </c>
      <c r="AO58" s="389"/>
      <c r="AP58" s="389"/>
      <c r="AQ58" s="82" t="s">
        <v>84</v>
      </c>
      <c r="AR58" s="46"/>
      <c r="AS58" s="83">
        <v>0</v>
      </c>
      <c r="AT58" s="84">
        <f t="shared" si="0"/>
        <v>0</v>
      </c>
      <c r="AU58" s="85">
        <f>'Uzn3 - Kanalizace'!P97</f>
        <v>0</v>
      </c>
      <c r="AV58" s="84">
        <f>'Uzn3 - Kanalizace'!J35</f>
        <v>0</v>
      </c>
      <c r="AW58" s="84">
        <f>'Uzn3 - Kanalizace'!J36</f>
        <v>0</v>
      </c>
      <c r="AX58" s="84">
        <f>'Uzn3 - Kanalizace'!J37</f>
        <v>0</v>
      </c>
      <c r="AY58" s="84">
        <f>'Uzn3 - Kanalizace'!J38</f>
        <v>0</v>
      </c>
      <c r="AZ58" s="84">
        <f>'Uzn3 - Kanalizace'!F35</f>
        <v>0</v>
      </c>
      <c r="BA58" s="84">
        <f>'Uzn3 - Kanalizace'!F36</f>
        <v>0</v>
      </c>
      <c r="BB58" s="84">
        <f>'Uzn3 - Kanalizace'!F37</f>
        <v>0</v>
      </c>
      <c r="BC58" s="84">
        <f>'Uzn3 - Kanalizace'!F38</f>
        <v>0</v>
      </c>
      <c r="BD58" s="86">
        <f>'Uzn3 - Kanalizace'!F39</f>
        <v>0</v>
      </c>
      <c r="BT58" s="26" t="s">
        <v>85</v>
      </c>
      <c r="BV58" s="26" t="s">
        <v>74</v>
      </c>
      <c r="BW58" s="26" t="s">
        <v>92</v>
      </c>
      <c r="BX58" s="26" t="s">
        <v>80</v>
      </c>
      <c r="CL58" s="26" t="s">
        <v>19</v>
      </c>
    </row>
    <row r="59" spans="1:91" s="3" customFormat="1" ht="16.5" customHeight="1">
      <c r="A59" s="81" t="s">
        <v>81</v>
      </c>
      <c r="B59" s="46"/>
      <c r="C59" s="9"/>
      <c r="D59" s="9"/>
      <c r="E59" s="422" t="s">
        <v>93</v>
      </c>
      <c r="F59" s="422"/>
      <c r="G59" s="422"/>
      <c r="H59" s="422"/>
      <c r="I59" s="422"/>
      <c r="J59" s="9"/>
      <c r="K59" s="422" t="s">
        <v>94</v>
      </c>
      <c r="L59" s="422"/>
      <c r="M59" s="422"/>
      <c r="N59" s="422"/>
      <c r="O59" s="422"/>
      <c r="P59" s="422"/>
      <c r="Q59" s="422"/>
      <c r="R59" s="422"/>
      <c r="S59" s="422"/>
      <c r="T59" s="422"/>
      <c r="U59" s="422"/>
      <c r="V59" s="422"/>
      <c r="W59" s="422"/>
      <c r="X59" s="422"/>
      <c r="Y59" s="422"/>
      <c r="Z59" s="422"/>
      <c r="AA59" s="422"/>
      <c r="AB59" s="422"/>
      <c r="AC59" s="422"/>
      <c r="AD59" s="422"/>
      <c r="AE59" s="422"/>
      <c r="AF59" s="422"/>
      <c r="AG59" s="388">
        <f>'Uzn4 - Zařizovací předměty'!J32</f>
        <v>0</v>
      </c>
      <c r="AH59" s="389"/>
      <c r="AI59" s="389"/>
      <c r="AJ59" s="389"/>
      <c r="AK59" s="389"/>
      <c r="AL59" s="389"/>
      <c r="AM59" s="389"/>
      <c r="AN59" s="388">
        <f t="shared" si="1"/>
        <v>0</v>
      </c>
      <c r="AO59" s="389"/>
      <c r="AP59" s="389"/>
      <c r="AQ59" s="82" t="s">
        <v>84</v>
      </c>
      <c r="AR59" s="46"/>
      <c r="AS59" s="83">
        <v>0</v>
      </c>
      <c r="AT59" s="84">
        <f t="shared" si="0"/>
        <v>0</v>
      </c>
      <c r="AU59" s="85">
        <f>'Uzn4 - Zařizovací předměty'!P91</f>
        <v>0</v>
      </c>
      <c r="AV59" s="84">
        <f>'Uzn4 - Zařizovací předměty'!J35</f>
        <v>0</v>
      </c>
      <c r="AW59" s="84">
        <f>'Uzn4 - Zařizovací předměty'!J36</f>
        <v>0</v>
      </c>
      <c r="AX59" s="84">
        <f>'Uzn4 - Zařizovací předměty'!J37</f>
        <v>0</v>
      </c>
      <c r="AY59" s="84">
        <f>'Uzn4 - Zařizovací předměty'!J38</f>
        <v>0</v>
      </c>
      <c r="AZ59" s="84">
        <f>'Uzn4 - Zařizovací předměty'!F35</f>
        <v>0</v>
      </c>
      <c r="BA59" s="84">
        <f>'Uzn4 - Zařizovací předměty'!F36</f>
        <v>0</v>
      </c>
      <c r="BB59" s="84">
        <f>'Uzn4 - Zařizovací předměty'!F37</f>
        <v>0</v>
      </c>
      <c r="BC59" s="84">
        <f>'Uzn4 - Zařizovací předměty'!F38</f>
        <v>0</v>
      </c>
      <c r="BD59" s="86">
        <f>'Uzn4 - Zařizovací předměty'!F39</f>
        <v>0</v>
      </c>
      <c r="BT59" s="26" t="s">
        <v>85</v>
      </c>
      <c r="BV59" s="26" t="s">
        <v>74</v>
      </c>
      <c r="BW59" s="26" t="s">
        <v>95</v>
      </c>
      <c r="BX59" s="26" t="s">
        <v>80</v>
      </c>
      <c r="CL59" s="26" t="s">
        <v>19</v>
      </c>
    </row>
    <row r="60" spans="1:91" s="3" customFormat="1" ht="16.5" customHeight="1">
      <c r="A60" s="81" t="s">
        <v>81</v>
      </c>
      <c r="B60" s="46"/>
      <c r="C60" s="9"/>
      <c r="D60" s="9"/>
      <c r="E60" s="422" t="s">
        <v>96</v>
      </c>
      <c r="F60" s="422"/>
      <c r="G60" s="422"/>
      <c r="H60" s="422"/>
      <c r="I60" s="422"/>
      <c r="J60" s="9"/>
      <c r="K60" s="422" t="s">
        <v>97</v>
      </c>
      <c r="L60" s="422"/>
      <c r="M60" s="422"/>
      <c r="N60" s="422"/>
      <c r="O60" s="422"/>
      <c r="P60" s="422"/>
      <c r="Q60" s="422"/>
      <c r="R60" s="422"/>
      <c r="S60" s="422"/>
      <c r="T60" s="422"/>
      <c r="U60" s="422"/>
      <c r="V60" s="422"/>
      <c r="W60" s="422"/>
      <c r="X60" s="422"/>
      <c r="Y60" s="422"/>
      <c r="Z60" s="422"/>
      <c r="AA60" s="422"/>
      <c r="AB60" s="422"/>
      <c r="AC60" s="422"/>
      <c r="AD60" s="422"/>
      <c r="AE60" s="422"/>
      <c r="AF60" s="422"/>
      <c r="AG60" s="388">
        <f>'Uzn5 - Vytápění'!J32</f>
        <v>0</v>
      </c>
      <c r="AH60" s="389"/>
      <c r="AI60" s="389"/>
      <c r="AJ60" s="389"/>
      <c r="AK60" s="389"/>
      <c r="AL60" s="389"/>
      <c r="AM60" s="389"/>
      <c r="AN60" s="388">
        <f t="shared" si="1"/>
        <v>0</v>
      </c>
      <c r="AO60" s="389"/>
      <c r="AP60" s="389"/>
      <c r="AQ60" s="82" t="s">
        <v>84</v>
      </c>
      <c r="AR60" s="46"/>
      <c r="AS60" s="83">
        <v>0</v>
      </c>
      <c r="AT60" s="84">
        <f t="shared" si="0"/>
        <v>0</v>
      </c>
      <c r="AU60" s="85">
        <f>'Uzn5 - Vytápění'!P96</f>
        <v>0</v>
      </c>
      <c r="AV60" s="84">
        <f>'Uzn5 - Vytápění'!J35</f>
        <v>0</v>
      </c>
      <c r="AW60" s="84">
        <f>'Uzn5 - Vytápění'!J36</f>
        <v>0</v>
      </c>
      <c r="AX60" s="84">
        <f>'Uzn5 - Vytápění'!J37</f>
        <v>0</v>
      </c>
      <c r="AY60" s="84">
        <f>'Uzn5 - Vytápění'!J38</f>
        <v>0</v>
      </c>
      <c r="AZ60" s="84">
        <f>'Uzn5 - Vytápění'!F35</f>
        <v>0</v>
      </c>
      <c r="BA60" s="84">
        <f>'Uzn5 - Vytápění'!F36</f>
        <v>0</v>
      </c>
      <c r="BB60" s="84">
        <f>'Uzn5 - Vytápění'!F37</f>
        <v>0</v>
      </c>
      <c r="BC60" s="84">
        <f>'Uzn5 - Vytápění'!F38</f>
        <v>0</v>
      </c>
      <c r="BD60" s="86">
        <f>'Uzn5 - Vytápění'!F39</f>
        <v>0</v>
      </c>
      <c r="BT60" s="26" t="s">
        <v>85</v>
      </c>
      <c r="BV60" s="26" t="s">
        <v>74</v>
      </c>
      <c r="BW60" s="26" t="s">
        <v>98</v>
      </c>
      <c r="BX60" s="26" t="s">
        <v>80</v>
      </c>
      <c r="CL60" s="26" t="s">
        <v>19</v>
      </c>
    </row>
    <row r="61" spans="1:91" s="3" customFormat="1" ht="16.5" customHeight="1">
      <c r="A61" s="81" t="s">
        <v>81</v>
      </c>
      <c r="B61" s="46"/>
      <c r="C61" s="9"/>
      <c r="D61" s="9"/>
      <c r="E61" s="422" t="s">
        <v>99</v>
      </c>
      <c r="F61" s="422"/>
      <c r="G61" s="422"/>
      <c r="H61" s="422"/>
      <c r="I61" s="422"/>
      <c r="J61" s="9"/>
      <c r="K61" s="422" t="s">
        <v>100</v>
      </c>
      <c r="L61" s="422"/>
      <c r="M61" s="422"/>
      <c r="N61" s="422"/>
      <c r="O61" s="422"/>
      <c r="P61" s="422"/>
      <c r="Q61" s="422"/>
      <c r="R61" s="422"/>
      <c r="S61" s="422"/>
      <c r="T61" s="422"/>
      <c r="U61" s="422"/>
      <c r="V61" s="422"/>
      <c r="W61" s="422"/>
      <c r="X61" s="422"/>
      <c r="Y61" s="422"/>
      <c r="Z61" s="422"/>
      <c r="AA61" s="422"/>
      <c r="AB61" s="422"/>
      <c r="AC61" s="422"/>
      <c r="AD61" s="422"/>
      <c r="AE61" s="422"/>
      <c r="AF61" s="422"/>
      <c r="AG61" s="388">
        <f>SUM('Uzn6 - Rek Elektroinstalace'!F30)</f>
        <v>0</v>
      </c>
      <c r="AH61" s="389"/>
      <c r="AI61" s="389"/>
      <c r="AJ61" s="389"/>
      <c r="AK61" s="389"/>
      <c r="AL61" s="389"/>
      <c r="AM61" s="389"/>
      <c r="AN61" s="388">
        <f>SUM(AG61*1.15)</f>
        <v>0</v>
      </c>
      <c r="AO61" s="389"/>
      <c r="AP61" s="389"/>
      <c r="AQ61" s="82" t="s">
        <v>84</v>
      </c>
      <c r="AR61" s="46"/>
      <c r="AS61" s="83">
        <v>0</v>
      </c>
      <c r="AT61" s="84" t="e">
        <f t="shared" si="0"/>
        <v>#REF!</v>
      </c>
      <c r="AU61" s="85" t="e">
        <f>#REF!</f>
        <v>#REF!</v>
      </c>
      <c r="AV61" s="84" t="e">
        <f>#REF!</f>
        <v>#REF!</v>
      </c>
      <c r="AW61" s="84" t="e">
        <f>#REF!</f>
        <v>#REF!</v>
      </c>
      <c r="AX61" s="84" t="e">
        <f>#REF!</f>
        <v>#REF!</v>
      </c>
      <c r="AY61" s="84" t="e">
        <f>#REF!</f>
        <v>#REF!</v>
      </c>
      <c r="AZ61" s="84" t="e">
        <f>#REF!</f>
        <v>#REF!</v>
      </c>
      <c r="BA61" s="84" t="e">
        <f>#REF!</f>
        <v>#REF!</v>
      </c>
      <c r="BB61" s="84" t="e">
        <f>#REF!</f>
        <v>#REF!</v>
      </c>
      <c r="BC61" s="84" t="e">
        <f>#REF!</f>
        <v>#REF!</v>
      </c>
      <c r="BD61" s="86" t="e">
        <f>#REF!</f>
        <v>#REF!</v>
      </c>
      <c r="BT61" s="26" t="s">
        <v>85</v>
      </c>
      <c r="BV61" s="26" t="s">
        <v>74</v>
      </c>
      <c r="BW61" s="26" t="s">
        <v>101</v>
      </c>
      <c r="BX61" s="26" t="s">
        <v>80</v>
      </c>
      <c r="CL61" s="26" t="s">
        <v>19</v>
      </c>
    </row>
    <row r="62" spans="1:91" s="6" customFormat="1" ht="16.5" customHeight="1">
      <c r="B62" s="72"/>
      <c r="C62" s="73"/>
      <c r="D62" s="427" t="s">
        <v>102</v>
      </c>
      <c r="E62" s="427"/>
      <c r="F62" s="427"/>
      <c r="G62" s="427"/>
      <c r="H62" s="427"/>
      <c r="I62" s="74"/>
      <c r="J62" s="427" t="s">
        <v>103</v>
      </c>
      <c r="K62" s="427"/>
      <c r="L62" s="427"/>
      <c r="M62" s="427"/>
      <c r="N62" s="427"/>
      <c r="O62" s="427"/>
      <c r="P62" s="427"/>
      <c r="Q62" s="427"/>
      <c r="R62" s="427"/>
      <c r="S62" s="427"/>
      <c r="T62" s="427"/>
      <c r="U62" s="427"/>
      <c r="V62" s="427"/>
      <c r="W62" s="427"/>
      <c r="X62" s="427"/>
      <c r="Y62" s="427"/>
      <c r="Z62" s="427"/>
      <c r="AA62" s="427"/>
      <c r="AB62" s="427"/>
      <c r="AC62" s="427"/>
      <c r="AD62" s="427"/>
      <c r="AE62" s="427"/>
      <c r="AF62" s="427"/>
      <c r="AG62" s="396">
        <f>ROUND(SUM(AG63:AG69),2)</f>
        <v>0</v>
      </c>
      <c r="AH62" s="397"/>
      <c r="AI62" s="397"/>
      <c r="AJ62" s="397"/>
      <c r="AK62" s="397"/>
      <c r="AL62" s="397"/>
      <c r="AM62" s="397"/>
      <c r="AN62" s="426">
        <f t="shared" si="1"/>
        <v>0</v>
      </c>
      <c r="AO62" s="397"/>
      <c r="AP62" s="397"/>
      <c r="AQ62" s="75" t="s">
        <v>78</v>
      </c>
      <c r="AR62" s="72"/>
      <c r="AS62" s="76">
        <f>ROUND(SUM(AS63:AS69),2)</f>
        <v>0</v>
      </c>
      <c r="AT62" s="77">
        <f t="shared" si="0"/>
        <v>0</v>
      </c>
      <c r="AU62" s="78">
        <f>ROUND(SUM(AU63:AU69),5)</f>
        <v>0</v>
      </c>
      <c r="AV62" s="77">
        <f>ROUND(AZ62*L29,2)</f>
        <v>0</v>
      </c>
      <c r="AW62" s="77">
        <f>ROUND(BA62*L30,2)</f>
        <v>0</v>
      </c>
      <c r="AX62" s="77">
        <f>ROUND(BB62*L29,2)</f>
        <v>0</v>
      </c>
      <c r="AY62" s="77">
        <f>ROUND(BC62*L30,2)</f>
        <v>0</v>
      </c>
      <c r="AZ62" s="77">
        <f>ROUND(SUM(AZ63:AZ69),2)</f>
        <v>0</v>
      </c>
      <c r="BA62" s="77">
        <f>ROUND(SUM(BA63:BA69),2)</f>
        <v>0</v>
      </c>
      <c r="BB62" s="77">
        <f>ROUND(SUM(BB63:BB69),2)</f>
        <v>0</v>
      </c>
      <c r="BC62" s="77">
        <f>ROUND(SUM(BC63:BC69),2)</f>
        <v>0</v>
      </c>
      <c r="BD62" s="79">
        <f>ROUND(SUM(BD63:BD69),2)</f>
        <v>0</v>
      </c>
      <c r="BS62" s="80" t="s">
        <v>71</v>
      </c>
      <c r="BT62" s="80" t="s">
        <v>79</v>
      </c>
      <c r="BU62" s="80" t="s">
        <v>73</v>
      </c>
      <c r="BV62" s="80" t="s">
        <v>74</v>
      </c>
      <c r="BW62" s="80" t="s">
        <v>104</v>
      </c>
      <c r="BX62" s="80" t="s">
        <v>5</v>
      </c>
      <c r="CL62" s="80" t="s">
        <v>19</v>
      </c>
      <c r="CM62" s="80" t="s">
        <v>79</v>
      </c>
    </row>
    <row r="63" spans="1:91" s="3" customFormat="1" ht="16.5" customHeight="1">
      <c r="A63" s="81" t="s">
        <v>81</v>
      </c>
      <c r="B63" s="46"/>
      <c r="C63" s="9"/>
      <c r="D63" s="9"/>
      <c r="E63" s="422" t="s">
        <v>105</v>
      </c>
      <c r="F63" s="422"/>
      <c r="G63" s="422"/>
      <c r="H63" s="422"/>
      <c r="I63" s="422"/>
      <c r="J63" s="9"/>
      <c r="K63" s="422" t="s">
        <v>106</v>
      </c>
      <c r="L63" s="422"/>
      <c r="M63" s="422"/>
      <c r="N63" s="422"/>
      <c r="O63" s="422"/>
      <c r="P63" s="422"/>
      <c r="Q63" s="422"/>
      <c r="R63" s="422"/>
      <c r="S63" s="422"/>
      <c r="T63" s="422"/>
      <c r="U63" s="422"/>
      <c r="V63" s="422"/>
      <c r="W63" s="422"/>
      <c r="X63" s="422"/>
      <c r="Y63" s="422"/>
      <c r="Z63" s="422"/>
      <c r="AA63" s="422"/>
      <c r="AB63" s="422"/>
      <c r="AC63" s="422"/>
      <c r="AD63" s="422"/>
      <c r="AE63" s="422"/>
      <c r="AF63" s="422"/>
      <c r="AG63" s="388">
        <f>'Neuz1 - VRN'!J32</f>
        <v>0</v>
      </c>
      <c r="AH63" s="389"/>
      <c r="AI63" s="389"/>
      <c r="AJ63" s="389"/>
      <c r="AK63" s="389"/>
      <c r="AL63" s="389"/>
      <c r="AM63" s="389"/>
      <c r="AN63" s="388">
        <f t="shared" si="1"/>
        <v>0</v>
      </c>
      <c r="AO63" s="389"/>
      <c r="AP63" s="389"/>
      <c r="AQ63" s="82" t="s">
        <v>84</v>
      </c>
      <c r="AR63" s="46"/>
      <c r="AS63" s="83">
        <v>0</v>
      </c>
      <c r="AT63" s="84">
        <f t="shared" si="0"/>
        <v>0</v>
      </c>
      <c r="AU63" s="85">
        <f>'Neuz1 - VRN'!P89</f>
        <v>0</v>
      </c>
      <c r="AV63" s="84">
        <f>'Neuz1 - VRN'!J35</f>
        <v>0</v>
      </c>
      <c r="AW63" s="84">
        <f>'Neuz1 - VRN'!J36</f>
        <v>0</v>
      </c>
      <c r="AX63" s="84">
        <f>'Neuz1 - VRN'!J37</f>
        <v>0</v>
      </c>
      <c r="AY63" s="84">
        <f>'Neuz1 - VRN'!J38</f>
        <v>0</v>
      </c>
      <c r="AZ63" s="84">
        <f>'Neuz1 - VRN'!F35</f>
        <v>0</v>
      </c>
      <c r="BA63" s="84">
        <f>'Neuz1 - VRN'!F36</f>
        <v>0</v>
      </c>
      <c r="BB63" s="84">
        <f>'Neuz1 - VRN'!F37</f>
        <v>0</v>
      </c>
      <c r="BC63" s="84">
        <f>'Neuz1 - VRN'!F38</f>
        <v>0</v>
      </c>
      <c r="BD63" s="86">
        <f>'Neuz1 - VRN'!F39</f>
        <v>0</v>
      </c>
      <c r="BT63" s="26" t="s">
        <v>85</v>
      </c>
      <c r="BV63" s="26" t="s">
        <v>74</v>
      </c>
      <c r="BW63" s="26" t="s">
        <v>107</v>
      </c>
      <c r="BX63" s="26" t="s">
        <v>104</v>
      </c>
      <c r="CL63" s="26" t="s">
        <v>19</v>
      </c>
    </row>
    <row r="64" spans="1:91" s="3" customFormat="1" ht="16.5" customHeight="1">
      <c r="A64" s="81" t="s">
        <v>81</v>
      </c>
      <c r="B64" s="46"/>
      <c r="C64" s="9"/>
      <c r="D64" s="9"/>
      <c r="E64" s="422" t="s">
        <v>108</v>
      </c>
      <c r="F64" s="422"/>
      <c r="G64" s="422"/>
      <c r="H64" s="422"/>
      <c r="I64" s="422"/>
      <c r="J64" s="9"/>
      <c r="K64" s="422" t="s">
        <v>83</v>
      </c>
      <c r="L64" s="422"/>
      <c r="M64" s="422"/>
      <c r="N64" s="422"/>
      <c r="O64" s="422"/>
      <c r="P64" s="422"/>
      <c r="Q64" s="422"/>
      <c r="R64" s="422"/>
      <c r="S64" s="422"/>
      <c r="T64" s="422"/>
      <c r="U64" s="422"/>
      <c r="V64" s="422"/>
      <c r="W64" s="422"/>
      <c r="X64" s="422"/>
      <c r="Y64" s="422"/>
      <c r="Z64" s="422"/>
      <c r="AA64" s="422"/>
      <c r="AB64" s="422"/>
      <c r="AC64" s="422"/>
      <c r="AD64" s="422"/>
      <c r="AE64" s="422"/>
      <c r="AF64" s="422"/>
      <c r="AG64" s="388">
        <f>'Neuz2 - Stavební část'!J32</f>
        <v>0</v>
      </c>
      <c r="AH64" s="389"/>
      <c r="AI64" s="389"/>
      <c r="AJ64" s="389"/>
      <c r="AK64" s="389"/>
      <c r="AL64" s="389"/>
      <c r="AM64" s="389"/>
      <c r="AN64" s="388">
        <f t="shared" si="1"/>
        <v>0</v>
      </c>
      <c r="AO64" s="389"/>
      <c r="AP64" s="389"/>
      <c r="AQ64" s="82" t="s">
        <v>84</v>
      </c>
      <c r="AR64" s="46"/>
      <c r="AS64" s="83">
        <v>0</v>
      </c>
      <c r="AT64" s="84">
        <f t="shared" si="0"/>
        <v>0</v>
      </c>
      <c r="AU64" s="85">
        <f>'Neuz2 - Stavební část'!P106</f>
        <v>0</v>
      </c>
      <c r="AV64" s="84">
        <f>'Neuz2 - Stavební část'!J35</f>
        <v>0</v>
      </c>
      <c r="AW64" s="84">
        <f>'Neuz2 - Stavební část'!J36</f>
        <v>0</v>
      </c>
      <c r="AX64" s="84">
        <f>'Neuz2 - Stavební část'!J37</f>
        <v>0</v>
      </c>
      <c r="AY64" s="84">
        <f>'Neuz2 - Stavební část'!J38</f>
        <v>0</v>
      </c>
      <c r="AZ64" s="84">
        <f>'Neuz2 - Stavební část'!F35</f>
        <v>0</v>
      </c>
      <c r="BA64" s="84">
        <f>'Neuz2 - Stavební část'!F36</f>
        <v>0</v>
      </c>
      <c r="BB64" s="84">
        <f>'Neuz2 - Stavební část'!F37</f>
        <v>0</v>
      </c>
      <c r="BC64" s="84">
        <f>'Neuz2 - Stavební část'!F38</f>
        <v>0</v>
      </c>
      <c r="BD64" s="86">
        <f>'Neuz2 - Stavební část'!F39</f>
        <v>0</v>
      </c>
      <c r="BT64" s="26" t="s">
        <v>85</v>
      </c>
      <c r="BV64" s="26" t="s">
        <v>74</v>
      </c>
      <c r="BW64" s="26" t="s">
        <v>109</v>
      </c>
      <c r="BX64" s="26" t="s">
        <v>104</v>
      </c>
      <c r="CL64" s="26" t="s">
        <v>19</v>
      </c>
    </row>
    <row r="65" spans="1:90" s="3" customFormat="1" ht="16.5" customHeight="1">
      <c r="A65" s="81" t="s">
        <v>81</v>
      </c>
      <c r="B65" s="46"/>
      <c r="C65" s="9"/>
      <c r="D65" s="9"/>
      <c r="E65" s="422" t="s">
        <v>110</v>
      </c>
      <c r="F65" s="422"/>
      <c r="G65" s="422"/>
      <c r="H65" s="422"/>
      <c r="I65" s="422"/>
      <c r="J65" s="9"/>
      <c r="K65" s="422" t="s">
        <v>111</v>
      </c>
      <c r="L65" s="422"/>
      <c r="M65" s="422"/>
      <c r="N65" s="422"/>
      <c r="O65" s="422"/>
      <c r="P65" s="422"/>
      <c r="Q65" s="422"/>
      <c r="R65" s="422"/>
      <c r="S65" s="422"/>
      <c r="T65" s="422"/>
      <c r="U65" s="422"/>
      <c r="V65" s="422"/>
      <c r="W65" s="422"/>
      <c r="X65" s="422"/>
      <c r="Y65" s="422"/>
      <c r="Z65" s="422"/>
      <c r="AA65" s="422"/>
      <c r="AB65" s="422"/>
      <c r="AC65" s="422"/>
      <c r="AD65" s="422"/>
      <c r="AE65" s="422"/>
      <c r="AF65" s="422"/>
      <c r="AG65" s="388">
        <f>'Neuz3 - Výtah'!J32</f>
        <v>0</v>
      </c>
      <c r="AH65" s="389"/>
      <c r="AI65" s="389"/>
      <c r="AJ65" s="389"/>
      <c r="AK65" s="389"/>
      <c r="AL65" s="389"/>
      <c r="AM65" s="389"/>
      <c r="AN65" s="388">
        <f t="shared" si="1"/>
        <v>0</v>
      </c>
      <c r="AO65" s="389"/>
      <c r="AP65" s="389"/>
      <c r="AQ65" s="82" t="s">
        <v>84</v>
      </c>
      <c r="AR65" s="46"/>
      <c r="AS65" s="83">
        <v>0</v>
      </c>
      <c r="AT65" s="84">
        <f t="shared" si="0"/>
        <v>0</v>
      </c>
      <c r="AU65" s="85">
        <f>'Neuz3 - Výtah'!P86</f>
        <v>0</v>
      </c>
      <c r="AV65" s="84">
        <f>'Neuz3 - Výtah'!J35</f>
        <v>0</v>
      </c>
      <c r="AW65" s="84">
        <f>'Neuz3 - Výtah'!J36</f>
        <v>0</v>
      </c>
      <c r="AX65" s="84">
        <f>'Neuz3 - Výtah'!J37</f>
        <v>0</v>
      </c>
      <c r="AY65" s="84">
        <f>'Neuz3 - Výtah'!J38</f>
        <v>0</v>
      </c>
      <c r="AZ65" s="84">
        <f>'Neuz3 - Výtah'!F35</f>
        <v>0</v>
      </c>
      <c r="BA65" s="84">
        <f>'Neuz3 - Výtah'!F36</f>
        <v>0</v>
      </c>
      <c r="BB65" s="84">
        <f>'Neuz3 - Výtah'!F37</f>
        <v>0</v>
      </c>
      <c r="BC65" s="84">
        <f>'Neuz3 - Výtah'!F38</f>
        <v>0</v>
      </c>
      <c r="BD65" s="86">
        <f>'Neuz3 - Výtah'!F39</f>
        <v>0</v>
      </c>
      <c r="BT65" s="26" t="s">
        <v>85</v>
      </c>
      <c r="BV65" s="26" t="s">
        <v>74</v>
      </c>
      <c r="BW65" s="26" t="s">
        <v>112</v>
      </c>
      <c r="BX65" s="26" t="s">
        <v>104</v>
      </c>
      <c r="CL65" s="26" t="s">
        <v>19</v>
      </c>
    </row>
    <row r="66" spans="1:90" s="3" customFormat="1" ht="16.5" customHeight="1">
      <c r="A66" s="81" t="s">
        <v>81</v>
      </c>
      <c r="B66" s="46"/>
      <c r="C66" s="9"/>
      <c r="D66" s="9"/>
      <c r="E66" s="422" t="s">
        <v>113</v>
      </c>
      <c r="F66" s="422"/>
      <c r="G66" s="422"/>
      <c r="H66" s="422"/>
      <c r="I66" s="422"/>
      <c r="J66" s="9"/>
      <c r="K66" s="422" t="s">
        <v>114</v>
      </c>
      <c r="L66" s="422"/>
      <c r="M66" s="422"/>
      <c r="N66" s="422"/>
      <c r="O66" s="422"/>
      <c r="P66" s="422"/>
      <c r="Q66" s="422"/>
      <c r="R66" s="422"/>
      <c r="S66" s="422"/>
      <c r="T66" s="422"/>
      <c r="U66" s="422"/>
      <c r="V66" s="422"/>
      <c r="W66" s="422"/>
      <c r="X66" s="422"/>
      <c r="Y66" s="422"/>
      <c r="Z66" s="422"/>
      <c r="AA66" s="422"/>
      <c r="AB66" s="422"/>
      <c r="AC66" s="422"/>
      <c r="AD66" s="422"/>
      <c r="AE66" s="422"/>
      <c r="AF66" s="422"/>
      <c r="AG66" s="388">
        <f>'Neuz4 - Prohloubení výtah...'!J32</f>
        <v>0</v>
      </c>
      <c r="AH66" s="389"/>
      <c r="AI66" s="389"/>
      <c r="AJ66" s="389"/>
      <c r="AK66" s="389"/>
      <c r="AL66" s="389"/>
      <c r="AM66" s="389"/>
      <c r="AN66" s="388">
        <f t="shared" si="1"/>
        <v>0</v>
      </c>
      <c r="AO66" s="389"/>
      <c r="AP66" s="389"/>
      <c r="AQ66" s="82" t="s">
        <v>84</v>
      </c>
      <c r="AR66" s="46"/>
      <c r="AS66" s="83">
        <v>0</v>
      </c>
      <c r="AT66" s="84">
        <f t="shared" si="0"/>
        <v>0</v>
      </c>
      <c r="AU66" s="85">
        <f>'Neuz4 - Prohloubení výtah...'!P94</f>
        <v>0</v>
      </c>
      <c r="AV66" s="84">
        <f>'Neuz4 - Prohloubení výtah...'!J35</f>
        <v>0</v>
      </c>
      <c r="AW66" s="84">
        <f>'Neuz4 - Prohloubení výtah...'!J36</f>
        <v>0</v>
      </c>
      <c r="AX66" s="84">
        <f>'Neuz4 - Prohloubení výtah...'!J37</f>
        <v>0</v>
      </c>
      <c r="AY66" s="84">
        <f>'Neuz4 - Prohloubení výtah...'!J38</f>
        <v>0</v>
      </c>
      <c r="AZ66" s="84">
        <f>'Neuz4 - Prohloubení výtah...'!F35</f>
        <v>0</v>
      </c>
      <c r="BA66" s="84">
        <f>'Neuz4 - Prohloubení výtah...'!F36</f>
        <v>0</v>
      </c>
      <c r="BB66" s="84">
        <f>'Neuz4 - Prohloubení výtah...'!F37</f>
        <v>0</v>
      </c>
      <c r="BC66" s="84">
        <f>'Neuz4 - Prohloubení výtah...'!F38</f>
        <v>0</v>
      </c>
      <c r="BD66" s="86">
        <f>'Neuz4 - Prohloubení výtah...'!F39</f>
        <v>0</v>
      </c>
      <c r="BT66" s="26" t="s">
        <v>85</v>
      </c>
      <c r="BV66" s="26" t="s">
        <v>74</v>
      </c>
      <c r="BW66" s="26" t="s">
        <v>115</v>
      </c>
      <c r="BX66" s="26" t="s">
        <v>104</v>
      </c>
      <c r="CL66" s="26" t="s">
        <v>19</v>
      </c>
    </row>
    <row r="67" spans="1:90" s="3" customFormat="1" ht="16.5" customHeight="1">
      <c r="A67" s="81" t="s">
        <v>81</v>
      </c>
      <c r="B67" s="46"/>
      <c r="C67" s="9"/>
      <c r="D67" s="9"/>
      <c r="E67" s="422" t="s">
        <v>116</v>
      </c>
      <c r="F67" s="422"/>
      <c r="G67" s="422"/>
      <c r="H67" s="422"/>
      <c r="I67" s="422"/>
      <c r="J67" s="9"/>
      <c r="K67" s="422" t="s">
        <v>88</v>
      </c>
      <c r="L67" s="422"/>
      <c r="M67" s="422"/>
      <c r="N67" s="422"/>
      <c r="O67" s="422"/>
      <c r="P67" s="422"/>
      <c r="Q67" s="422"/>
      <c r="R67" s="422"/>
      <c r="S67" s="422"/>
      <c r="T67" s="422"/>
      <c r="U67" s="422"/>
      <c r="V67" s="422"/>
      <c r="W67" s="422"/>
      <c r="X67" s="422"/>
      <c r="Y67" s="422"/>
      <c r="Z67" s="422"/>
      <c r="AA67" s="422"/>
      <c r="AB67" s="422"/>
      <c r="AC67" s="422"/>
      <c r="AD67" s="422"/>
      <c r="AE67" s="422"/>
      <c r="AF67" s="422"/>
      <c r="AG67" s="388">
        <f>'Neuz5 - Vodovod'!J32</f>
        <v>0</v>
      </c>
      <c r="AH67" s="389"/>
      <c r="AI67" s="389"/>
      <c r="AJ67" s="389"/>
      <c r="AK67" s="389"/>
      <c r="AL67" s="389"/>
      <c r="AM67" s="389"/>
      <c r="AN67" s="388">
        <f t="shared" si="1"/>
        <v>0</v>
      </c>
      <c r="AO67" s="389"/>
      <c r="AP67" s="389"/>
      <c r="AQ67" s="82" t="s">
        <v>84</v>
      </c>
      <c r="AR67" s="46"/>
      <c r="AS67" s="83">
        <v>0</v>
      </c>
      <c r="AT67" s="84">
        <f t="shared" si="0"/>
        <v>0</v>
      </c>
      <c r="AU67" s="85">
        <f>'Neuz5 - Vodovod'!P88</f>
        <v>0</v>
      </c>
      <c r="AV67" s="84">
        <f>'Neuz5 - Vodovod'!J35</f>
        <v>0</v>
      </c>
      <c r="AW67" s="84">
        <f>'Neuz5 - Vodovod'!J36</f>
        <v>0</v>
      </c>
      <c r="AX67" s="84">
        <f>'Neuz5 - Vodovod'!J37</f>
        <v>0</v>
      </c>
      <c r="AY67" s="84">
        <f>'Neuz5 - Vodovod'!J38</f>
        <v>0</v>
      </c>
      <c r="AZ67" s="84">
        <f>'Neuz5 - Vodovod'!F35</f>
        <v>0</v>
      </c>
      <c r="BA67" s="84">
        <f>'Neuz5 - Vodovod'!F36</f>
        <v>0</v>
      </c>
      <c r="BB67" s="84">
        <f>'Neuz5 - Vodovod'!F37</f>
        <v>0</v>
      </c>
      <c r="BC67" s="84">
        <f>'Neuz5 - Vodovod'!F38</f>
        <v>0</v>
      </c>
      <c r="BD67" s="86">
        <f>'Neuz5 - Vodovod'!F39</f>
        <v>0</v>
      </c>
      <c r="BT67" s="26" t="s">
        <v>85</v>
      </c>
      <c r="BV67" s="26" t="s">
        <v>74</v>
      </c>
      <c r="BW67" s="26" t="s">
        <v>117</v>
      </c>
      <c r="BX67" s="26" t="s">
        <v>104</v>
      </c>
      <c r="CL67" s="26" t="s">
        <v>19</v>
      </c>
    </row>
    <row r="68" spans="1:90" s="3" customFormat="1" ht="16.5" customHeight="1">
      <c r="A68" s="81" t="s">
        <v>81</v>
      </c>
      <c r="B68" s="46"/>
      <c r="C68" s="9"/>
      <c r="D68" s="9"/>
      <c r="E68" s="422" t="s">
        <v>118</v>
      </c>
      <c r="F68" s="422"/>
      <c r="G68" s="422"/>
      <c r="H68" s="422"/>
      <c r="I68" s="422"/>
      <c r="J68" s="9"/>
      <c r="K68" s="422" t="s">
        <v>91</v>
      </c>
      <c r="L68" s="422"/>
      <c r="M68" s="422"/>
      <c r="N68" s="422"/>
      <c r="O68" s="422"/>
      <c r="P68" s="422"/>
      <c r="Q68" s="422"/>
      <c r="R68" s="422"/>
      <c r="S68" s="422"/>
      <c r="T68" s="422"/>
      <c r="U68" s="422"/>
      <c r="V68" s="422"/>
      <c r="W68" s="422"/>
      <c r="X68" s="422"/>
      <c r="Y68" s="422"/>
      <c r="Z68" s="422"/>
      <c r="AA68" s="422"/>
      <c r="AB68" s="422"/>
      <c r="AC68" s="422"/>
      <c r="AD68" s="422"/>
      <c r="AE68" s="422"/>
      <c r="AF68" s="422"/>
      <c r="AG68" s="388">
        <f>'Neuz6 - Kanalizace'!J32</f>
        <v>0</v>
      </c>
      <c r="AH68" s="389"/>
      <c r="AI68" s="389"/>
      <c r="AJ68" s="389"/>
      <c r="AK68" s="389"/>
      <c r="AL68" s="389"/>
      <c r="AM68" s="389"/>
      <c r="AN68" s="388">
        <f t="shared" si="1"/>
        <v>0</v>
      </c>
      <c r="AO68" s="389"/>
      <c r="AP68" s="389"/>
      <c r="AQ68" s="82" t="s">
        <v>84</v>
      </c>
      <c r="AR68" s="46"/>
      <c r="AS68" s="83">
        <v>0</v>
      </c>
      <c r="AT68" s="84">
        <f t="shared" si="0"/>
        <v>0</v>
      </c>
      <c r="AU68" s="85">
        <f>'Neuz6 - Kanalizace'!P92</f>
        <v>0</v>
      </c>
      <c r="AV68" s="84">
        <f>'Neuz6 - Kanalizace'!J35</f>
        <v>0</v>
      </c>
      <c r="AW68" s="84">
        <f>'Neuz6 - Kanalizace'!J36</f>
        <v>0</v>
      </c>
      <c r="AX68" s="84">
        <f>'Neuz6 - Kanalizace'!J37</f>
        <v>0</v>
      </c>
      <c r="AY68" s="84">
        <f>'Neuz6 - Kanalizace'!J38</f>
        <v>0</v>
      </c>
      <c r="AZ68" s="84">
        <f>'Neuz6 - Kanalizace'!F35</f>
        <v>0</v>
      </c>
      <c r="BA68" s="84">
        <f>'Neuz6 - Kanalizace'!F36</f>
        <v>0</v>
      </c>
      <c r="BB68" s="84">
        <f>'Neuz6 - Kanalizace'!F37</f>
        <v>0</v>
      </c>
      <c r="BC68" s="84">
        <f>'Neuz6 - Kanalizace'!F38</f>
        <v>0</v>
      </c>
      <c r="BD68" s="86">
        <f>'Neuz6 - Kanalizace'!F39</f>
        <v>0</v>
      </c>
      <c r="BT68" s="26" t="s">
        <v>85</v>
      </c>
      <c r="BV68" s="26" t="s">
        <v>74</v>
      </c>
      <c r="BW68" s="26" t="s">
        <v>119</v>
      </c>
      <c r="BX68" s="26" t="s">
        <v>104</v>
      </c>
      <c r="CL68" s="26" t="s">
        <v>19</v>
      </c>
    </row>
    <row r="69" spans="1:90" s="3" customFormat="1" ht="16.5" customHeight="1">
      <c r="A69" s="81" t="s">
        <v>81</v>
      </c>
      <c r="B69" s="46"/>
      <c r="C69" s="9"/>
      <c r="D69" s="9"/>
      <c r="E69" s="422" t="s">
        <v>120</v>
      </c>
      <c r="F69" s="422"/>
      <c r="G69" s="422"/>
      <c r="H69" s="422"/>
      <c r="I69" s="422"/>
      <c r="J69" s="9"/>
      <c r="K69" s="422" t="s">
        <v>94</v>
      </c>
      <c r="L69" s="422"/>
      <c r="M69" s="422"/>
      <c r="N69" s="422"/>
      <c r="O69" s="422"/>
      <c r="P69" s="422"/>
      <c r="Q69" s="422"/>
      <c r="R69" s="422"/>
      <c r="S69" s="422"/>
      <c r="T69" s="422"/>
      <c r="U69" s="422"/>
      <c r="V69" s="422"/>
      <c r="W69" s="422"/>
      <c r="X69" s="422"/>
      <c r="Y69" s="422"/>
      <c r="Z69" s="422"/>
      <c r="AA69" s="422"/>
      <c r="AB69" s="422"/>
      <c r="AC69" s="422"/>
      <c r="AD69" s="422"/>
      <c r="AE69" s="422"/>
      <c r="AF69" s="422"/>
      <c r="AG69" s="388">
        <f>'Neuz7 - Zařizovací předměty'!J32</f>
        <v>0</v>
      </c>
      <c r="AH69" s="389"/>
      <c r="AI69" s="389"/>
      <c r="AJ69" s="389"/>
      <c r="AK69" s="389"/>
      <c r="AL69" s="389"/>
      <c r="AM69" s="389"/>
      <c r="AN69" s="388">
        <f t="shared" si="1"/>
        <v>0</v>
      </c>
      <c r="AO69" s="389"/>
      <c r="AP69" s="389"/>
      <c r="AQ69" s="82" t="s">
        <v>84</v>
      </c>
      <c r="AR69" s="46"/>
      <c r="AS69" s="87">
        <v>0</v>
      </c>
      <c r="AT69" s="88">
        <f t="shared" si="0"/>
        <v>0</v>
      </c>
      <c r="AU69" s="89">
        <f>'Neuz7 - Zařizovací předměty'!P88</f>
        <v>0</v>
      </c>
      <c r="AV69" s="88">
        <f>'Neuz7 - Zařizovací předměty'!J35</f>
        <v>0</v>
      </c>
      <c r="AW69" s="88">
        <f>'Neuz7 - Zařizovací předměty'!J36</f>
        <v>0</v>
      </c>
      <c r="AX69" s="88">
        <f>'Neuz7 - Zařizovací předměty'!J37</f>
        <v>0</v>
      </c>
      <c r="AY69" s="88">
        <f>'Neuz7 - Zařizovací předměty'!J38</f>
        <v>0</v>
      </c>
      <c r="AZ69" s="88">
        <f>'Neuz7 - Zařizovací předměty'!F35</f>
        <v>0</v>
      </c>
      <c r="BA69" s="88">
        <f>'Neuz7 - Zařizovací předměty'!F36</f>
        <v>0</v>
      </c>
      <c r="BB69" s="88">
        <f>'Neuz7 - Zařizovací předměty'!F37</f>
        <v>0</v>
      </c>
      <c r="BC69" s="88">
        <f>'Neuz7 - Zařizovací předměty'!F38</f>
        <v>0</v>
      </c>
      <c r="BD69" s="90">
        <f>'Neuz7 - Zařizovací předměty'!F39</f>
        <v>0</v>
      </c>
      <c r="BT69" s="26" t="s">
        <v>85</v>
      </c>
      <c r="BV69" s="26" t="s">
        <v>74</v>
      </c>
      <c r="BW69" s="26" t="s">
        <v>121</v>
      </c>
      <c r="BX69" s="26" t="s">
        <v>104</v>
      </c>
      <c r="CL69" s="26" t="s">
        <v>19</v>
      </c>
    </row>
    <row r="70" spans="1:90" s="1" customFormat="1" ht="30" customHeight="1">
      <c r="B70" s="33"/>
      <c r="AR70" s="33"/>
    </row>
    <row r="71" spans="1:90" s="1" customFormat="1" ht="6.95" customHeight="1">
      <c r="B71" s="42"/>
      <c r="C71" s="43"/>
      <c r="D71" s="43"/>
      <c r="E71" s="43"/>
      <c r="F71" s="43"/>
      <c r="G71" s="43"/>
      <c r="H71" s="43"/>
      <c r="I71" s="43"/>
      <c r="J71" s="43"/>
      <c r="K71" s="43"/>
      <c r="L71" s="43"/>
      <c r="M71" s="43"/>
      <c r="N71" s="43"/>
      <c r="O71" s="43"/>
      <c r="P71" s="43"/>
      <c r="Q71" s="43"/>
      <c r="R71" s="43"/>
      <c r="S71" s="43"/>
      <c r="T71" s="43"/>
      <c r="U71" s="43"/>
      <c r="V71" s="43"/>
      <c r="W71" s="43"/>
      <c r="X71" s="43"/>
      <c r="Y71" s="43"/>
      <c r="Z71" s="43"/>
      <c r="AA71" s="43"/>
      <c r="AB71" s="43"/>
      <c r="AC71" s="43"/>
      <c r="AD71" s="43"/>
      <c r="AE71" s="43"/>
      <c r="AF71" s="43"/>
      <c r="AG71" s="43"/>
      <c r="AH71" s="43"/>
      <c r="AI71" s="43"/>
      <c r="AJ71" s="43"/>
      <c r="AK71" s="43"/>
      <c r="AL71" s="43"/>
      <c r="AM71" s="43"/>
      <c r="AN71" s="43"/>
      <c r="AO71" s="43"/>
      <c r="AP71" s="43"/>
      <c r="AQ71" s="43"/>
      <c r="AR71" s="33"/>
    </row>
  </sheetData>
  <sheetProtection algorithmName="SHA-512" hashValue="gqPgva6LbIb/06D1Msz2OL6agPaKCsNvr0ENOku6/OeVmwPjCYcoAR/vEtf90KnLIHZ7V+MQ3KQnGJ3b/fZgcw==" saltValue="3UGHq54/qsyqoQLsaMMrDw==" spinCount="100000" sheet="1" objects="1" scenarios="1" formatColumns="0" formatRows="0"/>
  <mergeCells count="98">
    <mergeCell ref="E61:I61"/>
    <mergeCell ref="E59:I59"/>
    <mergeCell ref="E57:I57"/>
    <mergeCell ref="E56:I56"/>
    <mergeCell ref="E60:I60"/>
    <mergeCell ref="E58:I58"/>
    <mergeCell ref="E63:I63"/>
    <mergeCell ref="E64:I64"/>
    <mergeCell ref="I52:AF52"/>
    <mergeCell ref="J62:AF62"/>
    <mergeCell ref="J55:AF55"/>
    <mergeCell ref="K60:AF60"/>
    <mergeCell ref="K57:AF57"/>
    <mergeCell ref="K58:AF58"/>
    <mergeCell ref="K59:AF59"/>
    <mergeCell ref="K56:AF56"/>
    <mergeCell ref="K61:AF61"/>
    <mergeCell ref="K63:AF63"/>
    <mergeCell ref="K64:AF64"/>
    <mergeCell ref="C52:G52"/>
    <mergeCell ref="D55:H55"/>
    <mergeCell ref="D62:H62"/>
    <mergeCell ref="L45:AO45"/>
    <mergeCell ref="E65:I65"/>
    <mergeCell ref="K65:AF65"/>
    <mergeCell ref="E66:I66"/>
    <mergeCell ref="K66:AF66"/>
    <mergeCell ref="AG54:AM54"/>
    <mergeCell ref="AG64:AM64"/>
    <mergeCell ref="AN64:AP64"/>
    <mergeCell ref="AN59:AP59"/>
    <mergeCell ref="AN55:AP55"/>
    <mergeCell ref="AN61:AP61"/>
    <mergeCell ref="AN60:AP60"/>
    <mergeCell ref="AN56:AP56"/>
    <mergeCell ref="AN57:AP57"/>
    <mergeCell ref="AN62:AP62"/>
    <mergeCell ref="AN58:AP58"/>
    <mergeCell ref="E67:I67"/>
    <mergeCell ref="K67:AF67"/>
    <mergeCell ref="E68:I68"/>
    <mergeCell ref="K68:AF68"/>
    <mergeCell ref="E69:I69"/>
    <mergeCell ref="K69:AF69"/>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 ref="AG61:AM61"/>
    <mergeCell ref="AG62:AM62"/>
    <mergeCell ref="AG59:AM59"/>
    <mergeCell ref="AG63:AM63"/>
    <mergeCell ref="AG60:AM60"/>
    <mergeCell ref="AG58:AM58"/>
    <mergeCell ref="AG57:AM57"/>
    <mergeCell ref="AG56:AM56"/>
    <mergeCell ref="AG55:AM55"/>
    <mergeCell ref="AG52:AM52"/>
    <mergeCell ref="AM47:AN47"/>
    <mergeCell ref="AM49:AP49"/>
    <mergeCell ref="AM50:AP50"/>
    <mergeCell ref="AN63:AP63"/>
    <mergeCell ref="AN52:AP52"/>
    <mergeCell ref="AS49:AT51"/>
    <mergeCell ref="AN65:AP65"/>
    <mergeCell ref="AG65:AM65"/>
    <mergeCell ref="AN66:AP66"/>
    <mergeCell ref="AG66:AM66"/>
    <mergeCell ref="AN54:AP54"/>
    <mergeCell ref="AN67:AP67"/>
    <mergeCell ref="AG67:AM67"/>
    <mergeCell ref="AN68:AP68"/>
    <mergeCell ref="AG68:AM68"/>
    <mergeCell ref="AN69:AP69"/>
    <mergeCell ref="AG69:AM69"/>
  </mergeCells>
  <hyperlinks>
    <hyperlink ref="A56" location="'Uzn1 - Stavební část'!C2" display="/"/>
    <hyperlink ref="A57" location="'Uzn2 - Vodovod'!C2" display="/"/>
    <hyperlink ref="A58" location="'Uzn3 - Kanalizace'!C2" display="/"/>
    <hyperlink ref="A59" location="'Uzn4 - Zařizovací předměty'!C2" display="/"/>
    <hyperlink ref="A60" location="'Uzn5 - Vytápění'!C2" display="/"/>
    <hyperlink ref="A61" location="'Uzn6 - Elektroinstalace'!C2" display="/"/>
    <hyperlink ref="A63" location="'Neuz1 - VRN'!C2" display="/"/>
    <hyperlink ref="A64" location="'Neuz2 - Stavební část'!C2" display="/"/>
    <hyperlink ref="A65" location="'Neuz3 - Výtah'!C2" display="/"/>
    <hyperlink ref="A66" location="'Neuz4 - Prohloubení výtah...'!C2" display="/"/>
    <hyperlink ref="A67" location="'Neuz5 - Vodovod'!C2" display="/"/>
    <hyperlink ref="A68" location="'Neuz6 - Kanalizace'!C2" display="/"/>
    <hyperlink ref="A69" location="'Neuz7 - Zařizovací předměty'!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211"/>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95"/>
      <c r="M2" s="395"/>
      <c r="N2" s="395"/>
      <c r="O2" s="395"/>
      <c r="P2" s="395"/>
      <c r="Q2" s="395"/>
      <c r="R2" s="395"/>
      <c r="S2" s="395"/>
      <c r="T2" s="395"/>
      <c r="U2" s="395"/>
      <c r="V2" s="395"/>
      <c r="AT2" s="18" t="s">
        <v>109</v>
      </c>
    </row>
    <row r="3" spans="2:46" ht="6.95" customHeight="1">
      <c r="B3" s="19"/>
      <c r="C3" s="20"/>
      <c r="D3" s="20"/>
      <c r="E3" s="20"/>
      <c r="F3" s="20"/>
      <c r="G3" s="20"/>
      <c r="H3" s="20"/>
      <c r="I3" s="20"/>
      <c r="J3" s="20"/>
      <c r="K3" s="20"/>
      <c r="L3" s="21"/>
      <c r="AT3" s="18" t="s">
        <v>79</v>
      </c>
    </row>
    <row r="4" spans="2:46" ht="24.95" customHeight="1">
      <c r="B4" s="21"/>
      <c r="D4" s="22" t="s">
        <v>122</v>
      </c>
      <c r="L4" s="21"/>
      <c r="M4" s="91" t="s">
        <v>10</v>
      </c>
      <c r="AT4" s="18" t="s">
        <v>4</v>
      </c>
    </row>
    <row r="5" spans="2:46" ht="6.95" customHeight="1">
      <c r="B5" s="21"/>
      <c r="L5" s="21"/>
    </row>
    <row r="6" spans="2:46" ht="12" customHeight="1">
      <c r="B6" s="21"/>
      <c r="D6" s="28" t="s">
        <v>16</v>
      </c>
      <c r="L6" s="21"/>
    </row>
    <row r="7" spans="2:46" ht="16.5" customHeight="1">
      <c r="B7" s="21"/>
      <c r="E7" s="430" t="str">
        <f>'Rekapitulace stavby'!K6</f>
        <v>Byty BD Poštovní 648, Horní Slavkov</v>
      </c>
      <c r="F7" s="431"/>
      <c r="G7" s="431"/>
      <c r="H7" s="431"/>
      <c r="L7" s="21"/>
    </row>
    <row r="8" spans="2:46" ht="12" customHeight="1">
      <c r="B8" s="21"/>
      <c r="D8" s="28" t="s">
        <v>123</v>
      </c>
      <c r="L8" s="21"/>
    </row>
    <row r="9" spans="2:46" s="1" customFormat="1" ht="16.5" customHeight="1">
      <c r="B9" s="33"/>
      <c r="E9" s="430" t="s">
        <v>2433</v>
      </c>
      <c r="F9" s="429"/>
      <c r="G9" s="429"/>
      <c r="H9" s="429"/>
      <c r="L9" s="33"/>
    </row>
    <row r="10" spans="2:46" s="1" customFormat="1" ht="12" customHeight="1">
      <c r="B10" s="33"/>
      <c r="D10" s="28" t="s">
        <v>125</v>
      </c>
      <c r="L10" s="33"/>
    </row>
    <row r="11" spans="2:46" s="1" customFormat="1" ht="16.5" customHeight="1">
      <c r="B11" s="33"/>
      <c r="E11" s="423" t="s">
        <v>2470</v>
      </c>
      <c r="F11" s="429"/>
      <c r="G11" s="429"/>
      <c r="H11" s="429"/>
      <c r="L11" s="33"/>
    </row>
    <row r="12" spans="2:46" s="1" customFormat="1">
      <c r="B12" s="33"/>
      <c r="L12" s="33"/>
    </row>
    <row r="13" spans="2:46" s="1" customFormat="1" ht="12" customHeight="1">
      <c r="B13" s="33"/>
      <c r="D13" s="28" t="s">
        <v>18</v>
      </c>
      <c r="F13" s="26" t="s">
        <v>19</v>
      </c>
      <c r="I13" s="28" t="s">
        <v>20</v>
      </c>
      <c r="J13" s="26" t="s">
        <v>19</v>
      </c>
      <c r="L13" s="33"/>
    </row>
    <row r="14" spans="2:46" s="1" customFormat="1" ht="12" customHeight="1">
      <c r="B14" s="33"/>
      <c r="D14" s="28" t="s">
        <v>21</v>
      </c>
      <c r="F14" s="26" t="s">
        <v>22</v>
      </c>
      <c r="I14" s="28" t="s">
        <v>23</v>
      </c>
      <c r="J14" s="50" t="str">
        <f>'Rekapitulace stavby'!AN8</f>
        <v>29. 8. 2022</v>
      </c>
      <c r="L14" s="33"/>
    </row>
    <row r="15" spans="2:46" s="1" customFormat="1" ht="10.9" customHeight="1">
      <c r="B15" s="33"/>
      <c r="L15" s="33"/>
    </row>
    <row r="16" spans="2:46" s="1" customFormat="1" ht="12" customHeight="1">
      <c r="B16" s="33"/>
      <c r="D16" s="28" t="s">
        <v>25</v>
      </c>
      <c r="I16" s="28" t="s">
        <v>26</v>
      </c>
      <c r="J16" s="26" t="s">
        <v>19</v>
      </c>
      <c r="L16" s="33"/>
    </row>
    <row r="17" spans="2:12" s="1" customFormat="1" ht="18" customHeight="1">
      <c r="B17" s="33"/>
      <c r="E17" s="26" t="s">
        <v>27</v>
      </c>
      <c r="I17" s="28" t="s">
        <v>28</v>
      </c>
      <c r="J17" s="26" t="s">
        <v>19</v>
      </c>
      <c r="L17" s="33"/>
    </row>
    <row r="18" spans="2:12" s="1" customFormat="1" ht="6.95" customHeight="1">
      <c r="B18" s="33"/>
      <c r="L18" s="33"/>
    </row>
    <row r="19" spans="2:12" s="1" customFormat="1" ht="12" customHeight="1">
      <c r="B19" s="33"/>
      <c r="D19" s="28" t="s">
        <v>29</v>
      </c>
      <c r="I19" s="28" t="s">
        <v>26</v>
      </c>
      <c r="J19" s="29" t="str">
        <f>'Rekapitulace stavby'!AN13</f>
        <v>Vyplň údaj</v>
      </c>
      <c r="L19" s="33"/>
    </row>
    <row r="20" spans="2:12" s="1" customFormat="1" ht="18" customHeight="1">
      <c r="B20" s="33"/>
      <c r="E20" s="432" t="str">
        <f>'Rekapitulace stavby'!E14</f>
        <v>Vyplň údaj</v>
      </c>
      <c r="F20" s="414"/>
      <c r="G20" s="414"/>
      <c r="H20" s="414"/>
      <c r="I20" s="28" t="s">
        <v>28</v>
      </c>
      <c r="J20" s="29" t="str">
        <f>'Rekapitulace stavby'!AN14</f>
        <v>Vyplň údaj</v>
      </c>
      <c r="L20" s="33"/>
    </row>
    <row r="21" spans="2:12" s="1" customFormat="1" ht="6.95" customHeight="1">
      <c r="B21" s="33"/>
      <c r="L21" s="33"/>
    </row>
    <row r="22" spans="2:12" s="1" customFormat="1" ht="12" customHeight="1">
      <c r="B22" s="33"/>
      <c r="D22" s="28" t="s">
        <v>31</v>
      </c>
      <c r="I22" s="28" t="s">
        <v>26</v>
      </c>
      <c r="J22" s="26" t="s">
        <v>19</v>
      </c>
      <c r="L22" s="33"/>
    </row>
    <row r="23" spans="2:12" s="1" customFormat="1" ht="18" customHeight="1">
      <c r="B23" s="33"/>
      <c r="E23" s="26" t="s">
        <v>32</v>
      </c>
      <c r="I23" s="28" t="s">
        <v>28</v>
      </c>
      <c r="J23" s="26" t="s">
        <v>19</v>
      </c>
      <c r="L23" s="33"/>
    </row>
    <row r="24" spans="2:12" s="1" customFormat="1" ht="6.95" customHeight="1">
      <c r="B24" s="33"/>
      <c r="L24" s="33"/>
    </row>
    <row r="25" spans="2:12" s="1" customFormat="1" ht="12" customHeight="1">
      <c r="B25" s="33"/>
      <c r="D25" s="28" t="s">
        <v>34</v>
      </c>
      <c r="I25" s="28" t="s">
        <v>26</v>
      </c>
      <c r="J25" s="26" t="s">
        <v>19</v>
      </c>
      <c r="L25" s="33"/>
    </row>
    <row r="26" spans="2:12" s="1" customFormat="1" ht="18" customHeight="1">
      <c r="B26" s="33"/>
      <c r="E26" s="26" t="s">
        <v>35</v>
      </c>
      <c r="I26" s="28" t="s">
        <v>28</v>
      </c>
      <c r="J26" s="26" t="s">
        <v>19</v>
      </c>
      <c r="L26" s="33"/>
    </row>
    <row r="27" spans="2:12" s="1" customFormat="1" ht="6.95" customHeight="1">
      <c r="B27" s="33"/>
      <c r="L27" s="33"/>
    </row>
    <row r="28" spans="2:12" s="1" customFormat="1" ht="12" customHeight="1">
      <c r="B28" s="33"/>
      <c r="D28" s="28" t="s">
        <v>36</v>
      </c>
      <c r="L28" s="33"/>
    </row>
    <row r="29" spans="2:12" s="7" customFormat="1" ht="16.5" customHeight="1">
      <c r="B29" s="92"/>
      <c r="E29" s="418" t="s">
        <v>19</v>
      </c>
      <c r="F29" s="418"/>
      <c r="G29" s="418"/>
      <c r="H29" s="418"/>
      <c r="L29" s="92"/>
    </row>
    <row r="30" spans="2:12" s="1" customFormat="1" ht="6.95" customHeight="1">
      <c r="B30" s="33"/>
      <c r="L30" s="33"/>
    </row>
    <row r="31" spans="2:12" s="1" customFormat="1" ht="6.95" customHeight="1">
      <c r="B31" s="33"/>
      <c r="D31" s="51"/>
      <c r="E31" s="51"/>
      <c r="F31" s="51"/>
      <c r="G31" s="51"/>
      <c r="H31" s="51"/>
      <c r="I31" s="51"/>
      <c r="J31" s="51"/>
      <c r="K31" s="51"/>
      <c r="L31" s="33"/>
    </row>
    <row r="32" spans="2:12" s="1" customFormat="1" ht="25.35" customHeight="1">
      <c r="B32" s="33"/>
      <c r="D32" s="93" t="s">
        <v>38</v>
      </c>
      <c r="J32" s="64">
        <f>ROUND(J106, 2)</f>
        <v>0</v>
      </c>
      <c r="L32" s="33"/>
    </row>
    <row r="33" spans="2:12" s="1" customFormat="1" ht="6.95" customHeight="1">
      <c r="B33" s="33"/>
      <c r="D33" s="51"/>
      <c r="E33" s="51"/>
      <c r="F33" s="51"/>
      <c r="G33" s="51"/>
      <c r="H33" s="51"/>
      <c r="I33" s="51"/>
      <c r="J33" s="51"/>
      <c r="K33" s="51"/>
      <c r="L33" s="33"/>
    </row>
    <row r="34" spans="2:12" s="1" customFormat="1" ht="14.45" customHeight="1">
      <c r="B34" s="33"/>
      <c r="F34" s="36" t="s">
        <v>40</v>
      </c>
      <c r="I34" s="36" t="s">
        <v>39</v>
      </c>
      <c r="J34" s="36" t="s">
        <v>41</v>
      </c>
      <c r="L34" s="33"/>
    </row>
    <row r="35" spans="2:12" s="1" customFormat="1" ht="14.45" customHeight="1">
      <c r="B35" s="33"/>
      <c r="D35" s="53" t="s">
        <v>42</v>
      </c>
      <c r="E35" s="28" t="s">
        <v>43</v>
      </c>
      <c r="F35" s="84">
        <f>ROUND((SUM(BE106:BE1210)),  2)</f>
        <v>0</v>
      </c>
      <c r="I35" s="94">
        <v>0.21</v>
      </c>
      <c r="J35" s="84">
        <f>ROUND(((SUM(BE106:BE1210))*I35),  2)</f>
        <v>0</v>
      </c>
      <c r="L35" s="33"/>
    </row>
    <row r="36" spans="2:12" s="1" customFormat="1" ht="14.45" customHeight="1">
      <c r="B36" s="33"/>
      <c r="E36" s="28" t="s">
        <v>44</v>
      </c>
      <c r="F36" s="84">
        <f>ROUND((SUM(BF106:BF1210)),  2)</f>
        <v>0</v>
      </c>
      <c r="I36" s="94">
        <v>0.15</v>
      </c>
      <c r="J36" s="84">
        <f>ROUND(((SUM(BF106:BF1210))*I36),  2)</f>
        <v>0</v>
      </c>
      <c r="L36" s="33"/>
    </row>
    <row r="37" spans="2:12" s="1" customFormat="1" ht="14.45" hidden="1" customHeight="1">
      <c r="B37" s="33"/>
      <c r="E37" s="28" t="s">
        <v>45</v>
      </c>
      <c r="F37" s="84">
        <f>ROUND((SUM(BG106:BG1210)),  2)</f>
        <v>0</v>
      </c>
      <c r="I37" s="94">
        <v>0.21</v>
      </c>
      <c r="J37" s="84">
        <f>0</f>
        <v>0</v>
      </c>
      <c r="L37" s="33"/>
    </row>
    <row r="38" spans="2:12" s="1" customFormat="1" ht="14.45" hidden="1" customHeight="1">
      <c r="B38" s="33"/>
      <c r="E38" s="28" t="s">
        <v>46</v>
      </c>
      <c r="F38" s="84">
        <f>ROUND((SUM(BH106:BH1210)),  2)</f>
        <v>0</v>
      </c>
      <c r="I38" s="94">
        <v>0.15</v>
      </c>
      <c r="J38" s="84">
        <f>0</f>
        <v>0</v>
      </c>
      <c r="L38" s="33"/>
    </row>
    <row r="39" spans="2:12" s="1" customFormat="1" ht="14.45" hidden="1" customHeight="1">
      <c r="B39" s="33"/>
      <c r="E39" s="28" t="s">
        <v>47</v>
      </c>
      <c r="F39" s="84">
        <f>ROUND((SUM(BI106:BI1210)),  2)</f>
        <v>0</v>
      </c>
      <c r="I39" s="94">
        <v>0</v>
      </c>
      <c r="J39" s="84">
        <f>0</f>
        <v>0</v>
      </c>
      <c r="L39" s="33"/>
    </row>
    <row r="40" spans="2:12" s="1" customFormat="1" ht="6.95" customHeight="1">
      <c r="B40" s="33"/>
      <c r="L40" s="33"/>
    </row>
    <row r="41" spans="2:12" s="1" customFormat="1" ht="25.35" customHeight="1">
      <c r="B41" s="33"/>
      <c r="C41" s="95"/>
      <c r="D41" s="96" t="s">
        <v>48</v>
      </c>
      <c r="E41" s="55"/>
      <c r="F41" s="55"/>
      <c r="G41" s="97" t="s">
        <v>49</v>
      </c>
      <c r="H41" s="98" t="s">
        <v>50</v>
      </c>
      <c r="I41" s="55"/>
      <c r="J41" s="99">
        <f>SUM(J32:J39)</f>
        <v>0</v>
      </c>
      <c r="K41" s="100"/>
      <c r="L41" s="33"/>
    </row>
    <row r="42" spans="2:12" s="1" customFormat="1" ht="14.45" customHeight="1">
      <c r="B42" s="42"/>
      <c r="C42" s="43"/>
      <c r="D42" s="43"/>
      <c r="E42" s="43"/>
      <c r="F42" s="43"/>
      <c r="G42" s="43"/>
      <c r="H42" s="43"/>
      <c r="I42" s="43"/>
      <c r="J42" s="43"/>
      <c r="K42" s="43"/>
      <c r="L42" s="33"/>
    </row>
    <row r="46" spans="2:12" s="1" customFormat="1" ht="6.95" customHeight="1">
      <c r="B46" s="44"/>
      <c r="C46" s="45"/>
      <c r="D46" s="45"/>
      <c r="E46" s="45"/>
      <c r="F46" s="45"/>
      <c r="G46" s="45"/>
      <c r="H46" s="45"/>
      <c r="I46" s="45"/>
      <c r="J46" s="45"/>
      <c r="K46" s="45"/>
      <c r="L46" s="33"/>
    </row>
    <row r="47" spans="2:12" s="1" customFormat="1" ht="24.95" customHeight="1">
      <c r="B47" s="33"/>
      <c r="C47" s="22" t="s">
        <v>127</v>
      </c>
      <c r="L47" s="33"/>
    </row>
    <row r="48" spans="2:12" s="1" customFormat="1" ht="6.95" customHeight="1">
      <c r="B48" s="33"/>
      <c r="L48" s="33"/>
    </row>
    <row r="49" spans="2:47" s="1" customFormat="1" ht="12" customHeight="1">
      <c r="B49" s="33"/>
      <c r="C49" s="28" t="s">
        <v>16</v>
      </c>
      <c r="L49" s="33"/>
    </row>
    <row r="50" spans="2:47" s="1" customFormat="1" ht="16.5" customHeight="1">
      <c r="B50" s="33"/>
      <c r="E50" s="430" t="str">
        <f>E7</f>
        <v>Byty BD Poštovní 648, Horní Slavkov</v>
      </c>
      <c r="F50" s="431"/>
      <c r="G50" s="431"/>
      <c r="H50" s="431"/>
      <c r="L50" s="33"/>
    </row>
    <row r="51" spans="2:47" ht="12" customHeight="1">
      <c r="B51" s="21"/>
      <c r="C51" s="28" t="s">
        <v>123</v>
      </c>
      <c r="L51" s="21"/>
    </row>
    <row r="52" spans="2:47" s="1" customFormat="1" ht="16.5" customHeight="1">
      <c r="B52" s="33"/>
      <c r="E52" s="430" t="s">
        <v>2433</v>
      </c>
      <c r="F52" s="429"/>
      <c r="G52" s="429"/>
      <c r="H52" s="429"/>
      <c r="L52" s="33"/>
    </row>
    <row r="53" spans="2:47" s="1" customFormat="1" ht="12" customHeight="1">
      <c r="B53" s="33"/>
      <c r="C53" s="28" t="s">
        <v>125</v>
      </c>
      <c r="L53" s="33"/>
    </row>
    <row r="54" spans="2:47" s="1" customFormat="1" ht="16.5" customHeight="1">
      <c r="B54" s="33"/>
      <c r="E54" s="423" t="str">
        <f>E11</f>
        <v>Neuz2 - Stavební část</v>
      </c>
      <c r="F54" s="429"/>
      <c r="G54" s="429"/>
      <c r="H54" s="429"/>
      <c r="L54" s="33"/>
    </row>
    <row r="55" spans="2:47" s="1" customFormat="1" ht="6.95" customHeight="1">
      <c r="B55" s="33"/>
      <c r="L55" s="33"/>
    </row>
    <row r="56" spans="2:47" s="1" customFormat="1" ht="12" customHeight="1">
      <c r="B56" s="33"/>
      <c r="C56" s="28" t="s">
        <v>21</v>
      </c>
      <c r="F56" s="26" t="str">
        <f>F14</f>
        <v>Horní Slavkov, Poštovní 648</v>
      </c>
      <c r="I56" s="28" t="s">
        <v>23</v>
      </c>
      <c r="J56" s="50" t="str">
        <f>IF(J14="","",J14)</f>
        <v>29. 8. 2022</v>
      </c>
      <c r="L56" s="33"/>
    </row>
    <row r="57" spans="2:47" s="1" customFormat="1" ht="6.95" customHeight="1">
      <c r="B57" s="33"/>
      <c r="L57" s="33"/>
    </row>
    <row r="58" spans="2:47" s="1" customFormat="1" ht="15.2" customHeight="1">
      <c r="B58" s="33"/>
      <c r="C58" s="28" t="s">
        <v>25</v>
      </c>
      <c r="F58" s="26" t="str">
        <f>E17</f>
        <v>Město Horní Slavkov</v>
      </c>
      <c r="I58" s="28" t="s">
        <v>31</v>
      </c>
      <c r="J58" s="31" t="str">
        <f>E23</f>
        <v>CENTRA STAV s.r.o.</v>
      </c>
      <c r="L58" s="33"/>
    </row>
    <row r="59" spans="2:47" s="1" customFormat="1" ht="15.2" customHeight="1">
      <c r="B59" s="33"/>
      <c r="C59" s="28" t="s">
        <v>29</v>
      </c>
      <c r="F59" s="26" t="str">
        <f>IF(E20="","",E20)</f>
        <v>Vyplň údaj</v>
      </c>
      <c r="I59" s="28" t="s">
        <v>34</v>
      </c>
      <c r="J59" s="31" t="str">
        <f>E26</f>
        <v>Michal Kubelka</v>
      </c>
      <c r="L59" s="33"/>
    </row>
    <row r="60" spans="2:47" s="1" customFormat="1" ht="10.35" customHeight="1">
      <c r="B60" s="33"/>
      <c r="L60" s="33"/>
    </row>
    <row r="61" spans="2:47" s="1" customFormat="1" ht="29.25" customHeight="1">
      <c r="B61" s="33"/>
      <c r="C61" s="101" t="s">
        <v>128</v>
      </c>
      <c r="D61" s="95"/>
      <c r="E61" s="95"/>
      <c r="F61" s="95"/>
      <c r="G61" s="95"/>
      <c r="H61" s="95"/>
      <c r="I61" s="95"/>
      <c r="J61" s="102" t="s">
        <v>129</v>
      </c>
      <c r="K61" s="95"/>
      <c r="L61" s="33"/>
    </row>
    <row r="62" spans="2:47" s="1" customFormat="1" ht="10.35" customHeight="1">
      <c r="B62" s="33"/>
      <c r="L62" s="33"/>
    </row>
    <row r="63" spans="2:47" s="1" customFormat="1" ht="22.9" customHeight="1">
      <c r="B63" s="33"/>
      <c r="C63" s="103" t="s">
        <v>70</v>
      </c>
      <c r="J63" s="64">
        <f>J106</f>
        <v>0</v>
      </c>
      <c r="L63" s="33"/>
      <c r="AU63" s="18" t="s">
        <v>130</v>
      </c>
    </row>
    <row r="64" spans="2:47" s="8" customFormat="1" ht="24.95" customHeight="1">
      <c r="B64" s="104"/>
      <c r="D64" s="105" t="s">
        <v>131</v>
      </c>
      <c r="E64" s="106"/>
      <c r="F64" s="106"/>
      <c r="G64" s="106"/>
      <c r="H64" s="106"/>
      <c r="I64" s="106"/>
      <c r="J64" s="107">
        <f>J107</f>
        <v>0</v>
      </c>
      <c r="L64" s="104"/>
    </row>
    <row r="65" spans="2:12" s="9" customFormat="1" ht="19.899999999999999" customHeight="1">
      <c r="B65" s="108"/>
      <c r="D65" s="109" t="s">
        <v>132</v>
      </c>
      <c r="E65" s="110"/>
      <c r="F65" s="110"/>
      <c r="G65" s="110"/>
      <c r="H65" s="110"/>
      <c r="I65" s="110"/>
      <c r="J65" s="111">
        <f>J108</f>
        <v>0</v>
      </c>
      <c r="L65" s="108"/>
    </row>
    <row r="66" spans="2:12" s="9" customFormat="1" ht="19.899999999999999" customHeight="1">
      <c r="B66" s="108"/>
      <c r="D66" s="109" t="s">
        <v>134</v>
      </c>
      <c r="E66" s="110"/>
      <c r="F66" s="110"/>
      <c r="G66" s="110"/>
      <c r="H66" s="110"/>
      <c r="I66" s="110"/>
      <c r="J66" s="111">
        <f>J149</f>
        <v>0</v>
      </c>
      <c r="L66" s="108"/>
    </row>
    <row r="67" spans="2:12" s="9" customFormat="1" ht="19.899999999999999" customHeight="1">
      <c r="B67" s="108"/>
      <c r="D67" s="109" t="s">
        <v>1932</v>
      </c>
      <c r="E67" s="110"/>
      <c r="F67" s="110"/>
      <c r="G67" s="110"/>
      <c r="H67" s="110"/>
      <c r="I67" s="110"/>
      <c r="J67" s="111">
        <f>J268</f>
        <v>0</v>
      </c>
      <c r="L67" s="108"/>
    </row>
    <row r="68" spans="2:12" s="9" customFormat="1" ht="19.899999999999999" customHeight="1">
      <c r="B68" s="108"/>
      <c r="D68" s="109" t="s">
        <v>2471</v>
      </c>
      <c r="E68" s="110"/>
      <c r="F68" s="110"/>
      <c r="G68" s="110"/>
      <c r="H68" s="110"/>
      <c r="I68" s="110"/>
      <c r="J68" s="111">
        <f>J361</f>
        <v>0</v>
      </c>
      <c r="L68" s="108"/>
    </row>
    <row r="69" spans="2:12" s="9" customFormat="1" ht="19.899999999999999" customHeight="1">
      <c r="B69" s="108"/>
      <c r="D69" s="109" t="s">
        <v>135</v>
      </c>
      <c r="E69" s="110"/>
      <c r="F69" s="110"/>
      <c r="G69" s="110"/>
      <c r="H69" s="110"/>
      <c r="I69" s="110"/>
      <c r="J69" s="111">
        <f>J378</f>
        <v>0</v>
      </c>
      <c r="L69" s="108"/>
    </row>
    <row r="70" spans="2:12" s="9" customFormat="1" ht="19.899999999999999" customHeight="1">
      <c r="B70" s="108"/>
      <c r="D70" s="109" t="s">
        <v>136</v>
      </c>
      <c r="E70" s="110"/>
      <c r="F70" s="110"/>
      <c r="G70" s="110"/>
      <c r="H70" s="110"/>
      <c r="I70" s="110"/>
      <c r="J70" s="111">
        <f>J619</f>
        <v>0</v>
      </c>
      <c r="L70" s="108"/>
    </row>
    <row r="71" spans="2:12" s="9" customFormat="1" ht="19.899999999999999" customHeight="1">
      <c r="B71" s="108"/>
      <c r="D71" s="109" t="s">
        <v>137</v>
      </c>
      <c r="E71" s="110"/>
      <c r="F71" s="110"/>
      <c r="G71" s="110"/>
      <c r="H71" s="110"/>
      <c r="I71" s="110"/>
      <c r="J71" s="111">
        <f>J842</f>
        <v>0</v>
      </c>
      <c r="L71" s="108"/>
    </row>
    <row r="72" spans="2:12" s="9" customFormat="1" ht="19.899999999999999" customHeight="1">
      <c r="B72" s="108"/>
      <c r="D72" s="109" t="s">
        <v>138</v>
      </c>
      <c r="E72" s="110"/>
      <c r="F72" s="110"/>
      <c r="G72" s="110"/>
      <c r="H72" s="110"/>
      <c r="I72" s="110"/>
      <c r="J72" s="111">
        <f>J862</f>
        <v>0</v>
      </c>
      <c r="L72" s="108"/>
    </row>
    <row r="73" spans="2:12" s="8" customFormat="1" ht="24.95" customHeight="1">
      <c r="B73" s="104"/>
      <c r="D73" s="105" t="s">
        <v>139</v>
      </c>
      <c r="E73" s="106"/>
      <c r="F73" s="106"/>
      <c r="G73" s="106"/>
      <c r="H73" s="106"/>
      <c r="I73" s="106"/>
      <c r="J73" s="107">
        <f>J865</f>
        <v>0</v>
      </c>
      <c r="L73" s="104"/>
    </row>
    <row r="74" spans="2:12" s="9" customFormat="1" ht="19.899999999999999" customHeight="1">
      <c r="B74" s="108"/>
      <c r="D74" s="109" t="s">
        <v>1933</v>
      </c>
      <c r="E74" s="110"/>
      <c r="F74" s="110"/>
      <c r="G74" s="110"/>
      <c r="H74" s="110"/>
      <c r="I74" s="110"/>
      <c r="J74" s="111">
        <f>J866</f>
        <v>0</v>
      </c>
      <c r="L74" s="108"/>
    </row>
    <row r="75" spans="2:12" s="9" customFormat="1" ht="19.899999999999999" customHeight="1">
      <c r="B75" s="108"/>
      <c r="D75" s="109" t="s">
        <v>140</v>
      </c>
      <c r="E75" s="110"/>
      <c r="F75" s="110"/>
      <c r="G75" s="110"/>
      <c r="H75" s="110"/>
      <c r="I75" s="110"/>
      <c r="J75" s="111">
        <f>J883</f>
        <v>0</v>
      </c>
      <c r="L75" s="108"/>
    </row>
    <row r="76" spans="2:12" s="9" customFormat="1" ht="19.899999999999999" customHeight="1">
      <c r="B76" s="108"/>
      <c r="D76" s="109" t="s">
        <v>142</v>
      </c>
      <c r="E76" s="110"/>
      <c r="F76" s="110"/>
      <c r="G76" s="110"/>
      <c r="H76" s="110"/>
      <c r="I76" s="110"/>
      <c r="J76" s="111">
        <f>J904</f>
        <v>0</v>
      </c>
      <c r="L76" s="108"/>
    </row>
    <row r="77" spans="2:12" s="9" customFormat="1" ht="19.899999999999999" customHeight="1">
      <c r="B77" s="108"/>
      <c r="D77" s="109" t="s">
        <v>143</v>
      </c>
      <c r="E77" s="110"/>
      <c r="F77" s="110"/>
      <c r="G77" s="110"/>
      <c r="H77" s="110"/>
      <c r="I77" s="110"/>
      <c r="J77" s="111">
        <f>J925</f>
        <v>0</v>
      </c>
      <c r="L77" s="108"/>
    </row>
    <row r="78" spans="2:12" s="9" customFormat="1" ht="19.899999999999999" customHeight="1">
      <c r="B78" s="108"/>
      <c r="D78" s="109" t="s">
        <v>144</v>
      </c>
      <c r="E78" s="110"/>
      <c r="F78" s="110"/>
      <c r="G78" s="110"/>
      <c r="H78" s="110"/>
      <c r="I78" s="110"/>
      <c r="J78" s="111">
        <f>J933</f>
        <v>0</v>
      </c>
      <c r="L78" s="108"/>
    </row>
    <row r="79" spans="2:12" s="9" customFormat="1" ht="19.899999999999999" customHeight="1">
      <c r="B79" s="108"/>
      <c r="D79" s="109" t="s">
        <v>145</v>
      </c>
      <c r="E79" s="110"/>
      <c r="F79" s="110"/>
      <c r="G79" s="110"/>
      <c r="H79" s="110"/>
      <c r="I79" s="110"/>
      <c r="J79" s="111">
        <f>J1034</f>
        <v>0</v>
      </c>
      <c r="L79" s="108"/>
    </row>
    <row r="80" spans="2:12" s="9" customFormat="1" ht="19.899999999999999" customHeight="1">
      <c r="B80" s="108"/>
      <c r="D80" s="109" t="s">
        <v>146</v>
      </c>
      <c r="E80" s="110"/>
      <c r="F80" s="110"/>
      <c r="G80" s="110"/>
      <c r="H80" s="110"/>
      <c r="I80" s="110"/>
      <c r="J80" s="111">
        <f>J1084</f>
        <v>0</v>
      </c>
      <c r="L80" s="108"/>
    </row>
    <row r="81" spans="2:12" s="9" customFormat="1" ht="19.899999999999999" customHeight="1">
      <c r="B81" s="108"/>
      <c r="D81" s="109" t="s">
        <v>2472</v>
      </c>
      <c r="E81" s="110"/>
      <c r="F81" s="110"/>
      <c r="G81" s="110"/>
      <c r="H81" s="110"/>
      <c r="I81" s="110"/>
      <c r="J81" s="111">
        <f>J1129</f>
        <v>0</v>
      </c>
      <c r="L81" s="108"/>
    </row>
    <row r="82" spans="2:12" s="9" customFormat="1" ht="19.899999999999999" customHeight="1">
      <c r="B82" s="108"/>
      <c r="D82" s="109" t="s">
        <v>147</v>
      </c>
      <c r="E82" s="110"/>
      <c r="F82" s="110"/>
      <c r="G82" s="110"/>
      <c r="H82" s="110"/>
      <c r="I82" s="110"/>
      <c r="J82" s="111">
        <f>J1136</f>
        <v>0</v>
      </c>
      <c r="L82" s="108"/>
    </row>
    <row r="83" spans="2:12" s="9" customFormat="1" ht="19.899999999999999" customHeight="1">
      <c r="B83" s="108"/>
      <c r="D83" s="109" t="s">
        <v>149</v>
      </c>
      <c r="E83" s="110"/>
      <c r="F83" s="110"/>
      <c r="G83" s="110"/>
      <c r="H83" s="110"/>
      <c r="I83" s="110"/>
      <c r="J83" s="111">
        <f>J1150</f>
        <v>0</v>
      </c>
      <c r="L83" s="108"/>
    </row>
    <row r="84" spans="2:12" s="9" customFormat="1" ht="19.899999999999999" customHeight="1">
      <c r="B84" s="108"/>
      <c r="D84" s="109" t="s">
        <v>150</v>
      </c>
      <c r="E84" s="110"/>
      <c r="F84" s="110"/>
      <c r="G84" s="110"/>
      <c r="H84" s="110"/>
      <c r="I84" s="110"/>
      <c r="J84" s="111">
        <f>J1183</f>
        <v>0</v>
      </c>
      <c r="L84" s="108"/>
    </row>
    <row r="85" spans="2:12" s="1" customFormat="1" ht="21.75" customHeight="1">
      <c r="B85" s="33"/>
      <c r="L85" s="33"/>
    </row>
    <row r="86" spans="2:12" s="1" customFormat="1" ht="6.95" customHeight="1">
      <c r="B86" s="42"/>
      <c r="C86" s="43"/>
      <c r="D86" s="43"/>
      <c r="E86" s="43"/>
      <c r="F86" s="43"/>
      <c r="G86" s="43"/>
      <c r="H86" s="43"/>
      <c r="I86" s="43"/>
      <c r="J86" s="43"/>
      <c r="K86" s="43"/>
      <c r="L86" s="33"/>
    </row>
    <row r="90" spans="2:12" s="1" customFormat="1" ht="6.95" customHeight="1">
      <c r="B90" s="44"/>
      <c r="C90" s="45"/>
      <c r="D90" s="45"/>
      <c r="E90" s="45"/>
      <c r="F90" s="45"/>
      <c r="G90" s="45"/>
      <c r="H90" s="45"/>
      <c r="I90" s="45"/>
      <c r="J90" s="45"/>
      <c r="K90" s="45"/>
      <c r="L90" s="33"/>
    </row>
    <row r="91" spans="2:12" s="1" customFormat="1" ht="24.95" customHeight="1">
      <c r="B91" s="33"/>
      <c r="C91" s="22" t="s">
        <v>151</v>
      </c>
      <c r="L91" s="33"/>
    </row>
    <row r="92" spans="2:12" s="1" customFormat="1" ht="6.95" customHeight="1">
      <c r="B92" s="33"/>
      <c r="L92" s="33"/>
    </row>
    <row r="93" spans="2:12" s="1" customFormat="1" ht="12" customHeight="1">
      <c r="B93" s="33"/>
      <c r="C93" s="28" t="s">
        <v>16</v>
      </c>
      <c r="L93" s="33"/>
    </row>
    <row r="94" spans="2:12" s="1" customFormat="1" ht="16.5" customHeight="1">
      <c r="B94" s="33"/>
      <c r="E94" s="430" t="str">
        <f>E7</f>
        <v>Byty BD Poštovní 648, Horní Slavkov</v>
      </c>
      <c r="F94" s="431"/>
      <c r="G94" s="431"/>
      <c r="H94" s="431"/>
      <c r="L94" s="33"/>
    </row>
    <row r="95" spans="2:12" ht="12" customHeight="1">
      <c r="B95" s="21"/>
      <c r="C95" s="28" t="s">
        <v>123</v>
      </c>
      <c r="L95" s="21"/>
    </row>
    <row r="96" spans="2:12" s="1" customFormat="1" ht="16.5" customHeight="1">
      <c r="B96" s="33"/>
      <c r="E96" s="430" t="s">
        <v>2433</v>
      </c>
      <c r="F96" s="429"/>
      <c r="G96" s="429"/>
      <c r="H96" s="429"/>
      <c r="L96" s="33"/>
    </row>
    <row r="97" spans="2:65" s="1" customFormat="1" ht="12" customHeight="1">
      <c r="B97" s="33"/>
      <c r="C97" s="28" t="s">
        <v>125</v>
      </c>
      <c r="L97" s="33"/>
    </row>
    <row r="98" spans="2:65" s="1" customFormat="1" ht="16.5" customHeight="1">
      <c r="B98" s="33"/>
      <c r="E98" s="423" t="str">
        <f>E11</f>
        <v>Neuz2 - Stavební část</v>
      </c>
      <c r="F98" s="429"/>
      <c r="G98" s="429"/>
      <c r="H98" s="429"/>
      <c r="L98" s="33"/>
    </row>
    <row r="99" spans="2:65" s="1" customFormat="1" ht="6.95" customHeight="1">
      <c r="B99" s="33"/>
      <c r="L99" s="33"/>
    </row>
    <row r="100" spans="2:65" s="1" customFormat="1" ht="12" customHeight="1">
      <c r="B100" s="33"/>
      <c r="C100" s="28" t="s">
        <v>21</v>
      </c>
      <c r="F100" s="26" t="str">
        <f>F14</f>
        <v>Horní Slavkov, Poštovní 648</v>
      </c>
      <c r="I100" s="28" t="s">
        <v>23</v>
      </c>
      <c r="J100" s="50" t="str">
        <f>IF(J14="","",J14)</f>
        <v>29. 8. 2022</v>
      </c>
      <c r="L100" s="33"/>
    </row>
    <row r="101" spans="2:65" s="1" customFormat="1" ht="6.95" customHeight="1">
      <c r="B101" s="33"/>
      <c r="L101" s="33"/>
    </row>
    <row r="102" spans="2:65" s="1" customFormat="1" ht="15.2" customHeight="1">
      <c r="B102" s="33"/>
      <c r="C102" s="28" t="s">
        <v>25</v>
      </c>
      <c r="F102" s="26" t="str">
        <f>E17</f>
        <v>Město Horní Slavkov</v>
      </c>
      <c r="I102" s="28" t="s">
        <v>31</v>
      </c>
      <c r="J102" s="31" t="str">
        <f>E23</f>
        <v>CENTRA STAV s.r.o.</v>
      </c>
      <c r="L102" s="33"/>
    </row>
    <row r="103" spans="2:65" s="1" customFormat="1" ht="15.2" customHeight="1">
      <c r="B103" s="33"/>
      <c r="C103" s="28" t="s">
        <v>29</v>
      </c>
      <c r="F103" s="26" t="str">
        <f>IF(E20="","",E20)</f>
        <v>Vyplň údaj</v>
      </c>
      <c r="I103" s="28" t="s">
        <v>34</v>
      </c>
      <c r="J103" s="31" t="str">
        <f>E26</f>
        <v>Michal Kubelka</v>
      </c>
      <c r="L103" s="33"/>
    </row>
    <row r="104" spans="2:65" s="1" customFormat="1" ht="10.35" customHeight="1">
      <c r="B104" s="33"/>
      <c r="L104" s="33"/>
    </row>
    <row r="105" spans="2:65" s="10" customFormat="1" ht="29.25" customHeight="1">
      <c r="B105" s="112"/>
      <c r="C105" s="113" t="s">
        <v>152</v>
      </c>
      <c r="D105" s="114" t="s">
        <v>57</v>
      </c>
      <c r="E105" s="114" t="s">
        <v>53</v>
      </c>
      <c r="F105" s="114" t="s">
        <v>54</v>
      </c>
      <c r="G105" s="114" t="s">
        <v>153</v>
      </c>
      <c r="H105" s="114" t="s">
        <v>154</v>
      </c>
      <c r="I105" s="114" t="s">
        <v>155</v>
      </c>
      <c r="J105" s="114" t="s">
        <v>129</v>
      </c>
      <c r="K105" s="115" t="s">
        <v>156</v>
      </c>
      <c r="L105" s="112"/>
      <c r="M105" s="57" t="s">
        <v>19</v>
      </c>
      <c r="N105" s="58" t="s">
        <v>42</v>
      </c>
      <c r="O105" s="58" t="s">
        <v>157</v>
      </c>
      <c r="P105" s="58" t="s">
        <v>158</v>
      </c>
      <c r="Q105" s="58" t="s">
        <v>159</v>
      </c>
      <c r="R105" s="58" t="s">
        <v>160</v>
      </c>
      <c r="S105" s="58" t="s">
        <v>161</v>
      </c>
      <c r="T105" s="59" t="s">
        <v>162</v>
      </c>
    </row>
    <row r="106" spans="2:65" s="1" customFormat="1" ht="22.9" customHeight="1">
      <c r="B106" s="33"/>
      <c r="C106" s="62" t="s">
        <v>163</v>
      </c>
      <c r="J106" s="116">
        <f>BK106</f>
        <v>0</v>
      </c>
      <c r="L106" s="33"/>
      <c r="M106" s="60"/>
      <c r="N106" s="51"/>
      <c r="O106" s="51"/>
      <c r="P106" s="117">
        <f>P107+P865</f>
        <v>0</v>
      </c>
      <c r="Q106" s="51"/>
      <c r="R106" s="117">
        <f>R107+R865</f>
        <v>93.531137869999981</v>
      </c>
      <c r="S106" s="51"/>
      <c r="T106" s="118">
        <f>T107+T865</f>
        <v>49.592964609999996</v>
      </c>
      <c r="AT106" s="18" t="s">
        <v>71</v>
      </c>
      <c r="AU106" s="18" t="s">
        <v>130</v>
      </c>
      <c r="BK106" s="119">
        <f>BK107+BK865</f>
        <v>0</v>
      </c>
    </row>
    <row r="107" spans="2:65" s="11" customFormat="1" ht="25.9" customHeight="1">
      <c r="B107" s="120"/>
      <c r="D107" s="121" t="s">
        <v>71</v>
      </c>
      <c r="E107" s="122" t="s">
        <v>164</v>
      </c>
      <c r="F107" s="122" t="s">
        <v>165</v>
      </c>
      <c r="I107" s="123"/>
      <c r="J107" s="124">
        <f>BK107</f>
        <v>0</v>
      </c>
      <c r="L107" s="120"/>
      <c r="M107" s="125"/>
      <c r="P107" s="126">
        <f>P108+P149+P268+P361+P378+P619+P842+P862</f>
        <v>0</v>
      </c>
      <c r="R107" s="126">
        <f>R108+R149+R268+R361+R378+R619+R842+R862</f>
        <v>89.956408899999985</v>
      </c>
      <c r="T107" s="127">
        <f>T108+T149+T268+T361+T378+T619+T842+T862</f>
        <v>48.920223999999997</v>
      </c>
      <c r="AR107" s="121" t="s">
        <v>79</v>
      </c>
      <c r="AT107" s="128" t="s">
        <v>71</v>
      </c>
      <c r="AU107" s="128" t="s">
        <v>72</v>
      </c>
      <c r="AY107" s="121" t="s">
        <v>166</v>
      </c>
      <c r="BK107" s="129">
        <f>BK108+BK149+BK268+BK361+BK378+BK619+BK842+BK862</f>
        <v>0</v>
      </c>
    </row>
    <row r="108" spans="2:65" s="11" customFormat="1" ht="22.9" customHeight="1">
      <c r="B108" s="120"/>
      <c r="D108" s="121" t="s">
        <v>71</v>
      </c>
      <c r="E108" s="130" t="s">
        <v>79</v>
      </c>
      <c r="F108" s="130" t="s">
        <v>167</v>
      </c>
      <c r="I108" s="123"/>
      <c r="J108" s="131">
        <f>BK108</f>
        <v>0</v>
      </c>
      <c r="L108" s="120"/>
      <c r="M108" s="125"/>
      <c r="P108" s="126">
        <f>SUM(P109:P148)</f>
        <v>0</v>
      </c>
      <c r="R108" s="126">
        <f>SUM(R109:R148)</f>
        <v>38.580599999999997</v>
      </c>
      <c r="T108" s="127">
        <f>SUM(T109:T148)</f>
        <v>1.8849999999999998</v>
      </c>
      <c r="AR108" s="121" t="s">
        <v>79</v>
      </c>
      <c r="AT108" s="128" t="s">
        <v>71</v>
      </c>
      <c r="AU108" s="128" t="s">
        <v>79</v>
      </c>
      <c r="AY108" s="121" t="s">
        <v>166</v>
      </c>
      <c r="BK108" s="129">
        <f>SUM(BK109:BK148)</f>
        <v>0</v>
      </c>
    </row>
    <row r="109" spans="2:65" s="1" customFormat="1" ht="37.9" customHeight="1">
      <c r="B109" s="33"/>
      <c r="C109" s="132" t="s">
        <v>79</v>
      </c>
      <c r="D109" s="132" t="s">
        <v>168</v>
      </c>
      <c r="E109" s="133" t="s">
        <v>2473</v>
      </c>
      <c r="F109" s="134" t="s">
        <v>2474</v>
      </c>
      <c r="G109" s="135" t="s">
        <v>232</v>
      </c>
      <c r="H109" s="136">
        <v>5</v>
      </c>
      <c r="I109" s="137"/>
      <c r="J109" s="138">
        <f>ROUND(I109*H109,2)</f>
        <v>0</v>
      </c>
      <c r="K109" s="134" t="s">
        <v>172</v>
      </c>
      <c r="L109" s="33"/>
      <c r="M109" s="139" t="s">
        <v>19</v>
      </c>
      <c r="N109" s="140" t="s">
        <v>44</v>
      </c>
      <c r="P109" s="141">
        <f>O109*H109</f>
        <v>0</v>
      </c>
      <c r="Q109" s="141">
        <v>0</v>
      </c>
      <c r="R109" s="141">
        <f>Q109*H109</f>
        <v>0</v>
      </c>
      <c r="S109" s="141">
        <v>0.29499999999999998</v>
      </c>
      <c r="T109" s="142">
        <f>S109*H109</f>
        <v>1.4749999999999999</v>
      </c>
      <c r="AR109" s="143" t="s">
        <v>173</v>
      </c>
      <c r="AT109" s="143" t="s">
        <v>168</v>
      </c>
      <c r="AU109" s="143" t="s">
        <v>85</v>
      </c>
      <c r="AY109" s="18" t="s">
        <v>166</v>
      </c>
      <c r="BE109" s="144">
        <f>IF(N109="základní",J109,0)</f>
        <v>0</v>
      </c>
      <c r="BF109" s="144">
        <f>IF(N109="snížená",J109,0)</f>
        <v>0</v>
      </c>
      <c r="BG109" s="144">
        <f>IF(N109="zákl. přenesená",J109,0)</f>
        <v>0</v>
      </c>
      <c r="BH109" s="144">
        <f>IF(N109="sníž. přenesená",J109,0)</f>
        <v>0</v>
      </c>
      <c r="BI109" s="144">
        <f>IF(N109="nulová",J109,0)</f>
        <v>0</v>
      </c>
      <c r="BJ109" s="18" t="s">
        <v>85</v>
      </c>
      <c r="BK109" s="144">
        <f>ROUND(I109*H109,2)</f>
        <v>0</v>
      </c>
      <c r="BL109" s="18" t="s">
        <v>173</v>
      </c>
      <c r="BM109" s="143" t="s">
        <v>2475</v>
      </c>
    </row>
    <row r="110" spans="2:65" s="1" customFormat="1">
      <c r="B110" s="33"/>
      <c r="D110" s="145" t="s">
        <v>175</v>
      </c>
      <c r="F110" s="146" t="s">
        <v>2476</v>
      </c>
      <c r="I110" s="147"/>
      <c r="L110" s="33"/>
      <c r="M110" s="148"/>
      <c r="T110" s="54"/>
      <c r="AT110" s="18" t="s">
        <v>175</v>
      </c>
      <c r="AU110" s="18" t="s">
        <v>85</v>
      </c>
    </row>
    <row r="111" spans="2:65" s="12" customFormat="1">
      <c r="B111" s="149"/>
      <c r="D111" s="150" t="s">
        <v>177</v>
      </c>
      <c r="E111" s="151" t="s">
        <v>19</v>
      </c>
      <c r="F111" s="152" t="s">
        <v>2477</v>
      </c>
      <c r="H111" s="151" t="s">
        <v>19</v>
      </c>
      <c r="I111" s="153"/>
      <c r="L111" s="149"/>
      <c r="M111" s="154"/>
      <c r="T111" s="155"/>
      <c r="AT111" s="151" t="s">
        <v>177</v>
      </c>
      <c r="AU111" s="151" t="s">
        <v>85</v>
      </c>
      <c r="AV111" s="12" t="s">
        <v>79</v>
      </c>
      <c r="AW111" s="12" t="s">
        <v>33</v>
      </c>
      <c r="AX111" s="12" t="s">
        <v>72</v>
      </c>
      <c r="AY111" s="151" t="s">
        <v>166</v>
      </c>
    </row>
    <row r="112" spans="2:65" s="13" customFormat="1">
      <c r="B112" s="156"/>
      <c r="D112" s="150" t="s">
        <v>177</v>
      </c>
      <c r="E112" s="157" t="s">
        <v>19</v>
      </c>
      <c r="F112" s="158" t="s">
        <v>194</v>
      </c>
      <c r="H112" s="159">
        <v>5</v>
      </c>
      <c r="I112" s="160"/>
      <c r="L112" s="156"/>
      <c r="M112" s="161"/>
      <c r="T112" s="162"/>
      <c r="AT112" s="157" t="s">
        <v>177</v>
      </c>
      <c r="AU112" s="157" t="s">
        <v>85</v>
      </c>
      <c r="AV112" s="13" t="s">
        <v>85</v>
      </c>
      <c r="AW112" s="13" t="s">
        <v>33</v>
      </c>
      <c r="AX112" s="13" t="s">
        <v>79</v>
      </c>
      <c r="AY112" s="157" t="s">
        <v>166</v>
      </c>
    </row>
    <row r="113" spans="2:65" s="1" customFormat="1" ht="24.2" customHeight="1">
      <c r="B113" s="33"/>
      <c r="C113" s="132" t="s">
        <v>85</v>
      </c>
      <c r="D113" s="132" t="s">
        <v>168</v>
      </c>
      <c r="E113" s="133" t="s">
        <v>2478</v>
      </c>
      <c r="F113" s="134" t="s">
        <v>2479</v>
      </c>
      <c r="G113" s="135" t="s">
        <v>257</v>
      </c>
      <c r="H113" s="136">
        <v>2</v>
      </c>
      <c r="I113" s="137"/>
      <c r="J113" s="138">
        <f>ROUND(I113*H113,2)</f>
        <v>0</v>
      </c>
      <c r="K113" s="134" t="s">
        <v>172</v>
      </c>
      <c r="L113" s="33"/>
      <c r="M113" s="139" t="s">
        <v>19</v>
      </c>
      <c r="N113" s="140" t="s">
        <v>44</v>
      </c>
      <c r="P113" s="141">
        <f>O113*H113</f>
        <v>0</v>
      </c>
      <c r="Q113" s="141">
        <v>0</v>
      </c>
      <c r="R113" s="141">
        <f>Q113*H113</f>
        <v>0</v>
      </c>
      <c r="S113" s="141">
        <v>0.20499999999999999</v>
      </c>
      <c r="T113" s="142">
        <f>S113*H113</f>
        <v>0.41</v>
      </c>
      <c r="AR113" s="143" t="s">
        <v>173</v>
      </c>
      <c r="AT113" s="143" t="s">
        <v>168</v>
      </c>
      <c r="AU113" s="143" t="s">
        <v>85</v>
      </c>
      <c r="AY113" s="18" t="s">
        <v>166</v>
      </c>
      <c r="BE113" s="144">
        <f>IF(N113="základní",J113,0)</f>
        <v>0</v>
      </c>
      <c r="BF113" s="144">
        <f>IF(N113="snížená",J113,0)</f>
        <v>0</v>
      </c>
      <c r="BG113" s="144">
        <f>IF(N113="zákl. přenesená",J113,0)</f>
        <v>0</v>
      </c>
      <c r="BH113" s="144">
        <f>IF(N113="sníž. přenesená",J113,0)</f>
        <v>0</v>
      </c>
      <c r="BI113" s="144">
        <f>IF(N113="nulová",J113,0)</f>
        <v>0</v>
      </c>
      <c r="BJ113" s="18" t="s">
        <v>85</v>
      </c>
      <c r="BK113" s="144">
        <f>ROUND(I113*H113,2)</f>
        <v>0</v>
      </c>
      <c r="BL113" s="18" t="s">
        <v>173</v>
      </c>
      <c r="BM113" s="143" t="s">
        <v>2480</v>
      </c>
    </row>
    <row r="114" spans="2:65" s="1" customFormat="1">
      <c r="B114" s="33"/>
      <c r="D114" s="145" t="s">
        <v>175</v>
      </c>
      <c r="F114" s="146" t="s">
        <v>2481</v>
      </c>
      <c r="I114" s="147"/>
      <c r="L114" s="33"/>
      <c r="M114" s="148"/>
      <c r="T114" s="54"/>
      <c r="AT114" s="18" t="s">
        <v>175</v>
      </c>
      <c r="AU114" s="18" t="s">
        <v>85</v>
      </c>
    </row>
    <row r="115" spans="2:65" s="12" customFormat="1">
      <c r="B115" s="149"/>
      <c r="D115" s="150" t="s">
        <v>177</v>
      </c>
      <c r="E115" s="151" t="s">
        <v>19</v>
      </c>
      <c r="F115" s="152" t="s">
        <v>2477</v>
      </c>
      <c r="H115" s="151" t="s">
        <v>19</v>
      </c>
      <c r="I115" s="153"/>
      <c r="L115" s="149"/>
      <c r="M115" s="154"/>
      <c r="T115" s="155"/>
      <c r="AT115" s="151" t="s">
        <v>177</v>
      </c>
      <c r="AU115" s="151" t="s">
        <v>85</v>
      </c>
      <c r="AV115" s="12" t="s">
        <v>79</v>
      </c>
      <c r="AW115" s="12" t="s">
        <v>33</v>
      </c>
      <c r="AX115" s="12" t="s">
        <v>72</v>
      </c>
      <c r="AY115" s="151" t="s">
        <v>166</v>
      </c>
    </row>
    <row r="116" spans="2:65" s="13" customFormat="1">
      <c r="B116" s="156"/>
      <c r="D116" s="150" t="s">
        <v>177</v>
      </c>
      <c r="E116" s="157" t="s">
        <v>19</v>
      </c>
      <c r="F116" s="158" t="s">
        <v>85</v>
      </c>
      <c r="H116" s="159">
        <v>2</v>
      </c>
      <c r="I116" s="160"/>
      <c r="L116" s="156"/>
      <c r="M116" s="161"/>
      <c r="T116" s="162"/>
      <c r="AT116" s="157" t="s">
        <v>177</v>
      </c>
      <c r="AU116" s="157" t="s">
        <v>85</v>
      </c>
      <c r="AV116" s="13" t="s">
        <v>85</v>
      </c>
      <c r="AW116" s="13" t="s">
        <v>33</v>
      </c>
      <c r="AX116" s="13" t="s">
        <v>79</v>
      </c>
      <c r="AY116" s="157" t="s">
        <v>166</v>
      </c>
    </row>
    <row r="117" spans="2:65" s="1" customFormat="1" ht="16.5" customHeight="1">
      <c r="B117" s="33"/>
      <c r="C117" s="132" t="s">
        <v>184</v>
      </c>
      <c r="D117" s="132" t="s">
        <v>168</v>
      </c>
      <c r="E117" s="133" t="s">
        <v>2482</v>
      </c>
      <c r="F117" s="134" t="s">
        <v>2483</v>
      </c>
      <c r="G117" s="135" t="s">
        <v>171</v>
      </c>
      <c r="H117" s="136">
        <v>3.15</v>
      </c>
      <c r="I117" s="137"/>
      <c r="J117" s="138">
        <f>ROUND(I117*H117,2)</f>
        <v>0</v>
      </c>
      <c r="K117" s="134" t="s">
        <v>172</v>
      </c>
      <c r="L117" s="33"/>
      <c r="M117" s="139" t="s">
        <v>19</v>
      </c>
      <c r="N117" s="140" t="s">
        <v>44</v>
      </c>
      <c r="P117" s="141">
        <f>O117*H117</f>
        <v>0</v>
      </c>
      <c r="Q117" s="141">
        <v>0</v>
      </c>
      <c r="R117" s="141">
        <f>Q117*H117</f>
        <v>0</v>
      </c>
      <c r="S117" s="141">
        <v>0</v>
      </c>
      <c r="T117" s="142">
        <f>S117*H117</f>
        <v>0</v>
      </c>
      <c r="AR117" s="143" t="s">
        <v>173</v>
      </c>
      <c r="AT117" s="143" t="s">
        <v>168</v>
      </c>
      <c r="AU117" s="143" t="s">
        <v>85</v>
      </c>
      <c r="AY117" s="18" t="s">
        <v>166</v>
      </c>
      <c r="BE117" s="144">
        <f>IF(N117="základní",J117,0)</f>
        <v>0</v>
      </c>
      <c r="BF117" s="144">
        <f>IF(N117="snížená",J117,0)</f>
        <v>0</v>
      </c>
      <c r="BG117" s="144">
        <f>IF(N117="zákl. přenesená",J117,0)</f>
        <v>0</v>
      </c>
      <c r="BH117" s="144">
        <f>IF(N117="sníž. přenesená",J117,0)</f>
        <v>0</v>
      </c>
      <c r="BI117" s="144">
        <f>IF(N117="nulová",J117,0)</f>
        <v>0</v>
      </c>
      <c r="BJ117" s="18" t="s">
        <v>85</v>
      </c>
      <c r="BK117" s="144">
        <f>ROUND(I117*H117,2)</f>
        <v>0</v>
      </c>
      <c r="BL117" s="18" t="s">
        <v>173</v>
      </c>
      <c r="BM117" s="143" t="s">
        <v>2484</v>
      </c>
    </row>
    <row r="118" spans="2:65" s="1" customFormat="1">
      <c r="B118" s="33"/>
      <c r="D118" s="145" t="s">
        <v>175</v>
      </c>
      <c r="F118" s="146" t="s">
        <v>2485</v>
      </c>
      <c r="I118" s="147"/>
      <c r="L118" s="33"/>
      <c r="M118" s="148"/>
      <c r="T118" s="54"/>
      <c r="AT118" s="18" t="s">
        <v>175</v>
      </c>
      <c r="AU118" s="18" t="s">
        <v>85</v>
      </c>
    </row>
    <row r="119" spans="2:65" s="12" customFormat="1">
      <c r="B119" s="149"/>
      <c r="D119" s="150" t="s">
        <v>177</v>
      </c>
      <c r="E119" s="151" t="s">
        <v>19</v>
      </c>
      <c r="F119" s="152" t="s">
        <v>2486</v>
      </c>
      <c r="H119" s="151" t="s">
        <v>19</v>
      </c>
      <c r="I119" s="153"/>
      <c r="L119" s="149"/>
      <c r="M119" s="154"/>
      <c r="T119" s="155"/>
      <c r="AT119" s="151" t="s">
        <v>177</v>
      </c>
      <c r="AU119" s="151" t="s">
        <v>85</v>
      </c>
      <c r="AV119" s="12" t="s">
        <v>79</v>
      </c>
      <c r="AW119" s="12" t="s">
        <v>33</v>
      </c>
      <c r="AX119" s="12" t="s">
        <v>72</v>
      </c>
      <c r="AY119" s="151" t="s">
        <v>166</v>
      </c>
    </row>
    <row r="120" spans="2:65" s="13" customFormat="1">
      <c r="B120" s="156"/>
      <c r="D120" s="150" t="s">
        <v>177</v>
      </c>
      <c r="E120" s="157" t="s">
        <v>19</v>
      </c>
      <c r="F120" s="158" t="s">
        <v>2487</v>
      </c>
      <c r="H120" s="159">
        <v>0.92200000000000004</v>
      </c>
      <c r="I120" s="160"/>
      <c r="L120" s="156"/>
      <c r="M120" s="161"/>
      <c r="T120" s="162"/>
      <c r="AT120" s="157" t="s">
        <v>177</v>
      </c>
      <c r="AU120" s="157" t="s">
        <v>85</v>
      </c>
      <c r="AV120" s="13" t="s">
        <v>85</v>
      </c>
      <c r="AW120" s="13" t="s">
        <v>33</v>
      </c>
      <c r="AX120" s="13" t="s">
        <v>72</v>
      </c>
      <c r="AY120" s="157" t="s">
        <v>166</v>
      </c>
    </row>
    <row r="121" spans="2:65" s="12" customFormat="1">
      <c r="B121" s="149"/>
      <c r="D121" s="150" t="s">
        <v>177</v>
      </c>
      <c r="E121" s="151" t="s">
        <v>19</v>
      </c>
      <c r="F121" s="152" t="s">
        <v>2488</v>
      </c>
      <c r="H121" s="151" t="s">
        <v>19</v>
      </c>
      <c r="I121" s="153"/>
      <c r="L121" s="149"/>
      <c r="M121" s="154"/>
      <c r="T121" s="155"/>
      <c r="AT121" s="151" t="s">
        <v>177</v>
      </c>
      <c r="AU121" s="151" t="s">
        <v>85</v>
      </c>
      <c r="AV121" s="12" t="s">
        <v>79</v>
      </c>
      <c r="AW121" s="12" t="s">
        <v>33</v>
      </c>
      <c r="AX121" s="12" t="s">
        <v>72</v>
      </c>
      <c r="AY121" s="151" t="s">
        <v>166</v>
      </c>
    </row>
    <row r="122" spans="2:65" s="13" customFormat="1">
      <c r="B122" s="156"/>
      <c r="D122" s="150" t="s">
        <v>177</v>
      </c>
      <c r="E122" s="157" t="s">
        <v>19</v>
      </c>
      <c r="F122" s="158" t="s">
        <v>2489</v>
      </c>
      <c r="H122" s="159">
        <v>0.52800000000000002</v>
      </c>
      <c r="I122" s="160"/>
      <c r="L122" s="156"/>
      <c r="M122" s="161"/>
      <c r="T122" s="162"/>
      <c r="AT122" s="157" t="s">
        <v>177</v>
      </c>
      <c r="AU122" s="157" t="s">
        <v>85</v>
      </c>
      <c r="AV122" s="13" t="s">
        <v>85</v>
      </c>
      <c r="AW122" s="13" t="s">
        <v>33</v>
      </c>
      <c r="AX122" s="13" t="s">
        <v>72</v>
      </c>
      <c r="AY122" s="157" t="s">
        <v>166</v>
      </c>
    </row>
    <row r="123" spans="2:65" s="13" customFormat="1">
      <c r="B123" s="156"/>
      <c r="D123" s="150" t="s">
        <v>177</v>
      </c>
      <c r="E123" s="157" t="s">
        <v>19</v>
      </c>
      <c r="F123" s="158" t="s">
        <v>2490</v>
      </c>
      <c r="H123" s="159">
        <v>1.7</v>
      </c>
      <c r="I123" s="160"/>
      <c r="L123" s="156"/>
      <c r="M123" s="161"/>
      <c r="T123" s="162"/>
      <c r="AT123" s="157" t="s">
        <v>177</v>
      </c>
      <c r="AU123" s="157" t="s">
        <v>85</v>
      </c>
      <c r="AV123" s="13" t="s">
        <v>85</v>
      </c>
      <c r="AW123" s="13" t="s">
        <v>33</v>
      </c>
      <c r="AX123" s="13" t="s">
        <v>72</v>
      </c>
      <c r="AY123" s="157" t="s">
        <v>166</v>
      </c>
    </row>
    <row r="124" spans="2:65" s="15" customFormat="1">
      <c r="B124" s="170"/>
      <c r="D124" s="150" t="s">
        <v>177</v>
      </c>
      <c r="E124" s="171" t="s">
        <v>19</v>
      </c>
      <c r="F124" s="172" t="s">
        <v>228</v>
      </c>
      <c r="H124" s="173">
        <v>3.1500000000000004</v>
      </c>
      <c r="I124" s="174"/>
      <c r="L124" s="170"/>
      <c r="M124" s="175"/>
      <c r="T124" s="176"/>
      <c r="AT124" s="171" t="s">
        <v>177</v>
      </c>
      <c r="AU124" s="171" t="s">
        <v>85</v>
      </c>
      <c r="AV124" s="15" t="s">
        <v>173</v>
      </c>
      <c r="AW124" s="15" t="s">
        <v>33</v>
      </c>
      <c r="AX124" s="15" t="s">
        <v>79</v>
      </c>
      <c r="AY124" s="171" t="s">
        <v>166</v>
      </c>
    </row>
    <row r="125" spans="2:65" s="1" customFormat="1" ht="24.2" customHeight="1">
      <c r="B125" s="33"/>
      <c r="C125" s="132" t="s">
        <v>173</v>
      </c>
      <c r="D125" s="132" t="s">
        <v>168</v>
      </c>
      <c r="E125" s="133" t="s">
        <v>2491</v>
      </c>
      <c r="F125" s="134" t="s">
        <v>2492</v>
      </c>
      <c r="G125" s="135" t="s">
        <v>171</v>
      </c>
      <c r="H125" s="136">
        <v>13.44</v>
      </c>
      <c r="I125" s="137"/>
      <c r="J125" s="138">
        <f>ROUND(I125*H125,2)</f>
        <v>0</v>
      </c>
      <c r="K125" s="134" t="s">
        <v>172</v>
      </c>
      <c r="L125" s="33"/>
      <c r="M125" s="139" t="s">
        <v>19</v>
      </c>
      <c r="N125" s="140" t="s">
        <v>44</v>
      </c>
      <c r="P125" s="141">
        <f>O125*H125</f>
        <v>0</v>
      </c>
      <c r="Q125" s="141">
        <v>0</v>
      </c>
      <c r="R125" s="141">
        <f>Q125*H125</f>
        <v>0</v>
      </c>
      <c r="S125" s="141">
        <v>0</v>
      </c>
      <c r="T125" s="142">
        <f>S125*H125</f>
        <v>0</v>
      </c>
      <c r="AR125" s="143" t="s">
        <v>173</v>
      </c>
      <c r="AT125" s="143" t="s">
        <v>168</v>
      </c>
      <c r="AU125" s="143" t="s">
        <v>85</v>
      </c>
      <c r="AY125" s="18" t="s">
        <v>166</v>
      </c>
      <c r="BE125" s="144">
        <f>IF(N125="základní",J125,0)</f>
        <v>0</v>
      </c>
      <c r="BF125" s="144">
        <f>IF(N125="snížená",J125,0)</f>
        <v>0</v>
      </c>
      <c r="BG125" s="144">
        <f>IF(N125="zákl. přenesená",J125,0)</f>
        <v>0</v>
      </c>
      <c r="BH125" s="144">
        <f>IF(N125="sníž. přenesená",J125,0)</f>
        <v>0</v>
      </c>
      <c r="BI125" s="144">
        <f>IF(N125="nulová",J125,0)</f>
        <v>0</v>
      </c>
      <c r="BJ125" s="18" t="s">
        <v>85</v>
      </c>
      <c r="BK125" s="144">
        <f>ROUND(I125*H125,2)</f>
        <v>0</v>
      </c>
      <c r="BL125" s="18" t="s">
        <v>173</v>
      </c>
      <c r="BM125" s="143" t="s">
        <v>2493</v>
      </c>
    </row>
    <row r="126" spans="2:65" s="1" customFormat="1">
      <c r="B126" s="33"/>
      <c r="D126" s="145" t="s">
        <v>175</v>
      </c>
      <c r="F126" s="146" t="s">
        <v>2494</v>
      </c>
      <c r="I126" s="147"/>
      <c r="L126" s="33"/>
      <c r="M126" s="148"/>
      <c r="T126" s="54"/>
      <c r="AT126" s="18" t="s">
        <v>175</v>
      </c>
      <c r="AU126" s="18" t="s">
        <v>85</v>
      </c>
    </row>
    <row r="127" spans="2:65" s="12" customFormat="1">
      <c r="B127" s="149"/>
      <c r="D127" s="150" t="s">
        <v>177</v>
      </c>
      <c r="E127" s="151" t="s">
        <v>19</v>
      </c>
      <c r="F127" s="152" t="s">
        <v>2495</v>
      </c>
      <c r="H127" s="151" t="s">
        <v>19</v>
      </c>
      <c r="I127" s="153"/>
      <c r="L127" s="149"/>
      <c r="M127" s="154"/>
      <c r="T127" s="155"/>
      <c r="AT127" s="151" t="s">
        <v>177</v>
      </c>
      <c r="AU127" s="151" t="s">
        <v>85</v>
      </c>
      <c r="AV127" s="12" t="s">
        <v>79</v>
      </c>
      <c r="AW127" s="12" t="s">
        <v>33</v>
      </c>
      <c r="AX127" s="12" t="s">
        <v>72</v>
      </c>
      <c r="AY127" s="151" t="s">
        <v>166</v>
      </c>
    </row>
    <row r="128" spans="2:65" s="13" customFormat="1">
      <c r="B128" s="156"/>
      <c r="D128" s="150" t="s">
        <v>177</v>
      </c>
      <c r="E128" s="157" t="s">
        <v>19</v>
      </c>
      <c r="F128" s="158" t="s">
        <v>2496</v>
      </c>
      <c r="H128" s="159">
        <v>13.44</v>
      </c>
      <c r="I128" s="160"/>
      <c r="L128" s="156"/>
      <c r="M128" s="161"/>
      <c r="T128" s="162"/>
      <c r="AT128" s="157" t="s">
        <v>177</v>
      </c>
      <c r="AU128" s="157" t="s">
        <v>85</v>
      </c>
      <c r="AV128" s="13" t="s">
        <v>85</v>
      </c>
      <c r="AW128" s="13" t="s">
        <v>33</v>
      </c>
      <c r="AX128" s="13" t="s">
        <v>79</v>
      </c>
      <c r="AY128" s="157" t="s">
        <v>166</v>
      </c>
    </row>
    <row r="129" spans="2:65" s="1" customFormat="1" ht="24.2" customHeight="1">
      <c r="B129" s="33"/>
      <c r="C129" s="132" t="s">
        <v>194</v>
      </c>
      <c r="D129" s="132" t="s">
        <v>168</v>
      </c>
      <c r="E129" s="133" t="s">
        <v>2497</v>
      </c>
      <c r="F129" s="134" t="s">
        <v>2498</v>
      </c>
      <c r="G129" s="135" t="s">
        <v>171</v>
      </c>
      <c r="H129" s="136">
        <v>31.08</v>
      </c>
      <c r="I129" s="137"/>
      <c r="J129" s="138">
        <f>ROUND(I129*H129,2)</f>
        <v>0</v>
      </c>
      <c r="K129" s="134" t="s">
        <v>172</v>
      </c>
      <c r="L129" s="33"/>
      <c r="M129" s="139" t="s">
        <v>19</v>
      </c>
      <c r="N129" s="140" t="s">
        <v>44</v>
      </c>
      <c r="P129" s="141">
        <f>O129*H129</f>
        <v>0</v>
      </c>
      <c r="Q129" s="141">
        <v>0</v>
      </c>
      <c r="R129" s="141">
        <f>Q129*H129</f>
        <v>0</v>
      </c>
      <c r="S129" s="141">
        <v>0</v>
      </c>
      <c r="T129" s="142">
        <f>S129*H129</f>
        <v>0</v>
      </c>
      <c r="AR129" s="143" t="s">
        <v>173</v>
      </c>
      <c r="AT129" s="143" t="s">
        <v>168</v>
      </c>
      <c r="AU129" s="143" t="s">
        <v>85</v>
      </c>
      <c r="AY129" s="18" t="s">
        <v>166</v>
      </c>
      <c r="BE129" s="144">
        <f>IF(N129="základní",J129,0)</f>
        <v>0</v>
      </c>
      <c r="BF129" s="144">
        <f>IF(N129="snížená",J129,0)</f>
        <v>0</v>
      </c>
      <c r="BG129" s="144">
        <f>IF(N129="zákl. přenesená",J129,0)</f>
        <v>0</v>
      </c>
      <c r="BH129" s="144">
        <f>IF(N129="sníž. přenesená",J129,0)</f>
        <v>0</v>
      </c>
      <c r="BI129" s="144">
        <f>IF(N129="nulová",J129,0)</f>
        <v>0</v>
      </c>
      <c r="BJ129" s="18" t="s">
        <v>85</v>
      </c>
      <c r="BK129" s="144">
        <f>ROUND(I129*H129,2)</f>
        <v>0</v>
      </c>
      <c r="BL129" s="18" t="s">
        <v>173</v>
      </c>
      <c r="BM129" s="143" t="s">
        <v>2499</v>
      </c>
    </row>
    <row r="130" spans="2:65" s="1" customFormat="1">
      <c r="B130" s="33"/>
      <c r="D130" s="145" t="s">
        <v>175</v>
      </c>
      <c r="F130" s="146" t="s">
        <v>2500</v>
      </c>
      <c r="I130" s="147"/>
      <c r="L130" s="33"/>
      <c r="M130" s="148"/>
      <c r="T130" s="54"/>
      <c r="AT130" s="18" t="s">
        <v>175</v>
      </c>
      <c r="AU130" s="18" t="s">
        <v>85</v>
      </c>
    </row>
    <row r="131" spans="2:65" s="12" customFormat="1">
      <c r="B131" s="149"/>
      <c r="D131" s="150" t="s">
        <v>177</v>
      </c>
      <c r="E131" s="151" t="s">
        <v>19</v>
      </c>
      <c r="F131" s="152" t="s">
        <v>2501</v>
      </c>
      <c r="H131" s="151" t="s">
        <v>19</v>
      </c>
      <c r="I131" s="153"/>
      <c r="L131" s="149"/>
      <c r="M131" s="154"/>
      <c r="T131" s="155"/>
      <c r="AT131" s="151" t="s">
        <v>177</v>
      </c>
      <c r="AU131" s="151" t="s">
        <v>85</v>
      </c>
      <c r="AV131" s="12" t="s">
        <v>79</v>
      </c>
      <c r="AW131" s="12" t="s">
        <v>33</v>
      </c>
      <c r="AX131" s="12" t="s">
        <v>72</v>
      </c>
      <c r="AY131" s="151" t="s">
        <v>166</v>
      </c>
    </row>
    <row r="132" spans="2:65" s="13" customFormat="1">
      <c r="B132" s="156"/>
      <c r="D132" s="150" t="s">
        <v>177</v>
      </c>
      <c r="E132" s="157" t="s">
        <v>19</v>
      </c>
      <c r="F132" s="158" t="s">
        <v>2502</v>
      </c>
      <c r="H132" s="159">
        <v>31.08</v>
      </c>
      <c r="I132" s="160"/>
      <c r="L132" s="156"/>
      <c r="M132" s="161"/>
      <c r="T132" s="162"/>
      <c r="AT132" s="157" t="s">
        <v>177</v>
      </c>
      <c r="AU132" s="157" t="s">
        <v>85</v>
      </c>
      <c r="AV132" s="13" t="s">
        <v>85</v>
      </c>
      <c r="AW132" s="13" t="s">
        <v>33</v>
      </c>
      <c r="AX132" s="13" t="s">
        <v>79</v>
      </c>
      <c r="AY132" s="157" t="s">
        <v>166</v>
      </c>
    </row>
    <row r="133" spans="2:65" s="1" customFormat="1" ht="16.5" customHeight="1">
      <c r="B133" s="33"/>
      <c r="C133" s="177" t="s">
        <v>202</v>
      </c>
      <c r="D133" s="177" t="s">
        <v>488</v>
      </c>
      <c r="E133" s="178" t="s">
        <v>2503</v>
      </c>
      <c r="F133" s="179" t="s">
        <v>2504</v>
      </c>
      <c r="G133" s="180" t="s">
        <v>197</v>
      </c>
      <c r="H133" s="181">
        <v>28.98</v>
      </c>
      <c r="I133" s="182"/>
      <c r="J133" s="183">
        <f>ROUND(I133*H133,2)</f>
        <v>0</v>
      </c>
      <c r="K133" s="179" t="s">
        <v>19</v>
      </c>
      <c r="L133" s="184"/>
      <c r="M133" s="185" t="s">
        <v>19</v>
      </c>
      <c r="N133" s="186" t="s">
        <v>44</v>
      </c>
      <c r="P133" s="141">
        <f>O133*H133</f>
        <v>0</v>
      </c>
      <c r="Q133" s="141">
        <v>1</v>
      </c>
      <c r="R133" s="141">
        <f>Q133*H133</f>
        <v>28.98</v>
      </c>
      <c r="S133" s="141">
        <v>0</v>
      </c>
      <c r="T133" s="142">
        <f>S133*H133</f>
        <v>0</v>
      </c>
      <c r="AR133" s="143" t="s">
        <v>229</v>
      </c>
      <c r="AT133" s="143" t="s">
        <v>488</v>
      </c>
      <c r="AU133" s="143" t="s">
        <v>85</v>
      </c>
      <c r="AY133" s="18" t="s">
        <v>166</v>
      </c>
      <c r="BE133" s="144">
        <f>IF(N133="základní",J133,0)</f>
        <v>0</v>
      </c>
      <c r="BF133" s="144">
        <f>IF(N133="snížená",J133,0)</f>
        <v>0</v>
      </c>
      <c r="BG133" s="144">
        <f>IF(N133="zákl. přenesená",J133,0)</f>
        <v>0</v>
      </c>
      <c r="BH133" s="144">
        <f>IF(N133="sníž. přenesená",J133,0)</f>
        <v>0</v>
      </c>
      <c r="BI133" s="144">
        <f>IF(N133="nulová",J133,0)</f>
        <v>0</v>
      </c>
      <c r="BJ133" s="18" t="s">
        <v>85</v>
      </c>
      <c r="BK133" s="144">
        <f>ROUND(I133*H133,2)</f>
        <v>0</v>
      </c>
      <c r="BL133" s="18" t="s">
        <v>173</v>
      </c>
      <c r="BM133" s="143" t="s">
        <v>2505</v>
      </c>
    </row>
    <row r="134" spans="2:65" s="13" customFormat="1">
      <c r="B134" s="156"/>
      <c r="D134" s="150" t="s">
        <v>177</v>
      </c>
      <c r="E134" s="157" t="s">
        <v>19</v>
      </c>
      <c r="F134" s="158" t="s">
        <v>2506</v>
      </c>
      <c r="H134" s="159">
        <v>14.49</v>
      </c>
      <c r="I134" s="160"/>
      <c r="L134" s="156"/>
      <c r="M134" s="161"/>
      <c r="T134" s="162"/>
      <c r="AT134" s="157" t="s">
        <v>177</v>
      </c>
      <c r="AU134" s="157" t="s">
        <v>85</v>
      </c>
      <c r="AV134" s="13" t="s">
        <v>85</v>
      </c>
      <c r="AW134" s="13" t="s">
        <v>33</v>
      </c>
      <c r="AX134" s="13" t="s">
        <v>79</v>
      </c>
      <c r="AY134" s="157" t="s">
        <v>166</v>
      </c>
    </row>
    <row r="135" spans="2:65" s="13" customFormat="1">
      <c r="B135" s="156"/>
      <c r="D135" s="150" t="s">
        <v>177</v>
      </c>
      <c r="F135" s="158" t="s">
        <v>2507</v>
      </c>
      <c r="H135" s="159">
        <v>28.98</v>
      </c>
      <c r="I135" s="160"/>
      <c r="L135" s="156"/>
      <c r="M135" s="161"/>
      <c r="T135" s="162"/>
      <c r="AT135" s="157" t="s">
        <v>177</v>
      </c>
      <c r="AU135" s="157" t="s">
        <v>85</v>
      </c>
      <c r="AV135" s="13" t="s">
        <v>85</v>
      </c>
      <c r="AW135" s="13" t="s">
        <v>4</v>
      </c>
      <c r="AX135" s="13" t="s">
        <v>79</v>
      </c>
      <c r="AY135" s="157" t="s">
        <v>166</v>
      </c>
    </row>
    <row r="136" spans="2:65" s="1" customFormat="1" ht="24.2" customHeight="1">
      <c r="B136" s="33"/>
      <c r="C136" s="132" t="s">
        <v>208</v>
      </c>
      <c r="D136" s="132" t="s">
        <v>168</v>
      </c>
      <c r="E136" s="133" t="s">
        <v>2508</v>
      </c>
      <c r="F136" s="134" t="s">
        <v>2509</v>
      </c>
      <c r="G136" s="135" t="s">
        <v>232</v>
      </c>
      <c r="H136" s="136">
        <v>30</v>
      </c>
      <c r="I136" s="137"/>
      <c r="J136" s="138">
        <f>ROUND(I136*H136,2)</f>
        <v>0</v>
      </c>
      <c r="K136" s="134" t="s">
        <v>172</v>
      </c>
      <c r="L136" s="33"/>
      <c r="M136" s="139" t="s">
        <v>19</v>
      </c>
      <c r="N136" s="140" t="s">
        <v>44</v>
      </c>
      <c r="P136" s="141">
        <f>O136*H136</f>
        <v>0</v>
      </c>
      <c r="Q136" s="141">
        <v>0</v>
      </c>
      <c r="R136" s="141">
        <f>Q136*H136</f>
        <v>0</v>
      </c>
      <c r="S136" s="141">
        <v>0</v>
      </c>
      <c r="T136" s="142">
        <f>S136*H136</f>
        <v>0</v>
      </c>
      <c r="AR136" s="143" t="s">
        <v>173</v>
      </c>
      <c r="AT136" s="143" t="s">
        <v>168</v>
      </c>
      <c r="AU136" s="143" t="s">
        <v>85</v>
      </c>
      <c r="AY136" s="18" t="s">
        <v>166</v>
      </c>
      <c r="BE136" s="144">
        <f>IF(N136="základní",J136,0)</f>
        <v>0</v>
      </c>
      <c r="BF136" s="144">
        <f>IF(N136="snížená",J136,0)</f>
        <v>0</v>
      </c>
      <c r="BG136" s="144">
        <f>IF(N136="zákl. přenesená",J136,0)</f>
        <v>0</v>
      </c>
      <c r="BH136" s="144">
        <f>IF(N136="sníž. přenesená",J136,0)</f>
        <v>0</v>
      </c>
      <c r="BI136" s="144">
        <f>IF(N136="nulová",J136,0)</f>
        <v>0</v>
      </c>
      <c r="BJ136" s="18" t="s">
        <v>85</v>
      </c>
      <c r="BK136" s="144">
        <f>ROUND(I136*H136,2)</f>
        <v>0</v>
      </c>
      <c r="BL136" s="18" t="s">
        <v>173</v>
      </c>
      <c r="BM136" s="143" t="s">
        <v>2510</v>
      </c>
    </row>
    <row r="137" spans="2:65" s="1" customFormat="1">
      <c r="B137" s="33"/>
      <c r="D137" s="145" t="s">
        <v>175</v>
      </c>
      <c r="F137" s="146" t="s">
        <v>2511</v>
      </c>
      <c r="I137" s="147"/>
      <c r="L137" s="33"/>
      <c r="M137" s="148"/>
      <c r="T137" s="54"/>
      <c r="AT137" s="18" t="s">
        <v>175</v>
      </c>
      <c r="AU137" s="18" t="s">
        <v>85</v>
      </c>
    </row>
    <row r="138" spans="2:65" s="12" customFormat="1">
      <c r="B138" s="149"/>
      <c r="D138" s="150" t="s">
        <v>177</v>
      </c>
      <c r="E138" s="151" t="s">
        <v>19</v>
      </c>
      <c r="F138" s="152" t="s">
        <v>2512</v>
      </c>
      <c r="H138" s="151" t="s">
        <v>19</v>
      </c>
      <c r="I138" s="153"/>
      <c r="L138" s="149"/>
      <c r="M138" s="154"/>
      <c r="T138" s="155"/>
      <c r="AT138" s="151" t="s">
        <v>177</v>
      </c>
      <c r="AU138" s="151" t="s">
        <v>85</v>
      </c>
      <c r="AV138" s="12" t="s">
        <v>79</v>
      </c>
      <c r="AW138" s="12" t="s">
        <v>33</v>
      </c>
      <c r="AX138" s="12" t="s">
        <v>72</v>
      </c>
      <c r="AY138" s="151" t="s">
        <v>166</v>
      </c>
    </row>
    <row r="139" spans="2:65" s="13" customFormat="1">
      <c r="B139" s="156"/>
      <c r="D139" s="150" t="s">
        <v>177</v>
      </c>
      <c r="E139" s="157" t="s">
        <v>19</v>
      </c>
      <c r="F139" s="158" t="s">
        <v>437</v>
      </c>
      <c r="H139" s="159">
        <v>30</v>
      </c>
      <c r="I139" s="160"/>
      <c r="L139" s="156"/>
      <c r="M139" s="161"/>
      <c r="T139" s="162"/>
      <c r="AT139" s="157" t="s">
        <v>177</v>
      </c>
      <c r="AU139" s="157" t="s">
        <v>85</v>
      </c>
      <c r="AV139" s="13" t="s">
        <v>85</v>
      </c>
      <c r="AW139" s="13" t="s">
        <v>33</v>
      </c>
      <c r="AX139" s="13" t="s">
        <v>79</v>
      </c>
      <c r="AY139" s="157" t="s">
        <v>166</v>
      </c>
    </row>
    <row r="140" spans="2:65" s="1" customFormat="1" ht="16.5" customHeight="1">
      <c r="B140" s="33"/>
      <c r="C140" s="177" t="s">
        <v>229</v>
      </c>
      <c r="D140" s="177" t="s">
        <v>488</v>
      </c>
      <c r="E140" s="178" t="s">
        <v>2513</v>
      </c>
      <c r="F140" s="179" t="s">
        <v>2514</v>
      </c>
      <c r="G140" s="180" t="s">
        <v>197</v>
      </c>
      <c r="H140" s="181">
        <v>9.6</v>
      </c>
      <c r="I140" s="182"/>
      <c r="J140" s="183">
        <f>ROUND(I140*H140,2)</f>
        <v>0</v>
      </c>
      <c r="K140" s="179" t="s">
        <v>172</v>
      </c>
      <c r="L140" s="184"/>
      <c r="M140" s="185" t="s">
        <v>19</v>
      </c>
      <c r="N140" s="186" t="s">
        <v>44</v>
      </c>
      <c r="P140" s="141">
        <f>O140*H140</f>
        <v>0</v>
      </c>
      <c r="Q140" s="141">
        <v>1</v>
      </c>
      <c r="R140" s="141">
        <f>Q140*H140</f>
        <v>9.6</v>
      </c>
      <c r="S140" s="141">
        <v>0</v>
      </c>
      <c r="T140" s="142">
        <f>S140*H140</f>
        <v>0</v>
      </c>
      <c r="AR140" s="143" t="s">
        <v>229</v>
      </c>
      <c r="AT140" s="143" t="s">
        <v>488</v>
      </c>
      <c r="AU140" s="143" t="s">
        <v>85</v>
      </c>
      <c r="AY140" s="18" t="s">
        <v>166</v>
      </c>
      <c r="BE140" s="144">
        <f>IF(N140="základní",J140,0)</f>
        <v>0</v>
      </c>
      <c r="BF140" s="144">
        <f>IF(N140="snížená",J140,0)</f>
        <v>0</v>
      </c>
      <c r="BG140" s="144">
        <f>IF(N140="zákl. přenesená",J140,0)</f>
        <v>0</v>
      </c>
      <c r="BH140" s="144">
        <f>IF(N140="sníž. přenesená",J140,0)</f>
        <v>0</v>
      </c>
      <c r="BI140" s="144">
        <f>IF(N140="nulová",J140,0)</f>
        <v>0</v>
      </c>
      <c r="BJ140" s="18" t="s">
        <v>85</v>
      </c>
      <c r="BK140" s="144">
        <f>ROUND(I140*H140,2)</f>
        <v>0</v>
      </c>
      <c r="BL140" s="18" t="s">
        <v>173</v>
      </c>
      <c r="BM140" s="143" t="s">
        <v>2515</v>
      </c>
    </row>
    <row r="141" spans="2:65" s="13" customFormat="1">
      <c r="B141" s="156"/>
      <c r="D141" s="150" t="s">
        <v>177</v>
      </c>
      <c r="E141" s="157" t="s">
        <v>19</v>
      </c>
      <c r="F141" s="158" t="s">
        <v>2516</v>
      </c>
      <c r="H141" s="159">
        <v>6</v>
      </c>
      <c r="I141" s="160"/>
      <c r="L141" s="156"/>
      <c r="M141" s="161"/>
      <c r="T141" s="162"/>
      <c r="AT141" s="157" t="s">
        <v>177</v>
      </c>
      <c r="AU141" s="157" t="s">
        <v>85</v>
      </c>
      <c r="AV141" s="13" t="s">
        <v>85</v>
      </c>
      <c r="AW141" s="13" t="s">
        <v>33</v>
      </c>
      <c r="AX141" s="13" t="s">
        <v>79</v>
      </c>
      <c r="AY141" s="157" t="s">
        <v>166</v>
      </c>
    </row>
    <row r="142" spans="2:65" s="13" customFormat="1">
      <c r="B142" s="156"/>
      <c r="D142" s="150" t="s">
        <v>177</v>
      </c>
      <c r="F142" s="158" t="s">
        <v>2517</v>
      </c>
      <c r="H142" s="159">
        <v>9.6</v>
      </c>
      <c r="I142" s="160"/>
      <c r="L142" s="156"/>
      <c r="M142" s="161"/>
      <c r="T142" s="162"/>
      <c r="AT142" s="157" t="s">
        <v>177</v>
      </c>
      <c r="AU142" s="157" t="s">
        <v>85</v>
      </c>
      <c r="AV142" s="13" t="s">
        <v>85</v>
      </c>
      <c r="AW142" s="13" t="s">
        <v>4</v>
      </c>
      <c r="AX142" s="13" t="s">
        <v>79</v>
      </c>
      <c r="AY142" s="157" t="s">
        <v>166</v>
      </c>
    </row>
    <row r="143" spans="2:65" s="1" customFormat="1" ht="24.2" customHeight="1">
      <c r="B143" s="33"/>
      <c r="C143" s="132" t="s">
        <v>237</v>
      </c>
      <c r="D143" s="132" t="s">
        <v>168</v>
      </c>
      <c r="E143" s="133" t="s">
        <v>2518</v>
      </c>
      <c r="F143" s="134" t="s">
        <v>2519</v>
      </c>
      <c r="G143" s="135" t="s">
        <v>232</v>
      </c>
      <c r="H143" s="136">
        <v>30</v>
      </c>
      <c r="I143" s="137"/>
      <c r="J143" s="138">
        <f>ROUND(I143*H143,2)</f>
        <v>0</v>
      </c>
      <c r="K143" s="134" t="s">
        <v>172</v>
      </c>
      <c r="L143" s="33"/>
      <c r="M143" s="139" t="s">
        <v>19</v>
      </c>
      <c r="N143" s="140" t="s">
        <v>44</v>
      </c>
      <c r="P143" s="141">
        <f>O143*H143</f>
        <v>0</v>
      </c>
      <c r="Q143" s="141">
        <v>0</v>
      </c>
      <c r="R143" s="141">
        <f>Q143*H143</f>
        <v>0</v>
      </c>
      <c r="S143" s="141">
        <v>0</v>
      </c>
      <c r="T143" s="142">
        <f>S143*H143</f>
        <v>0</v>
      </c>
      <c r="AR143" s="143" t="s">
        <v>173</v>
      </c>
      <c r="AT143" s="143" t="s">
        <v>168</v>
      </c>
      <c r="AU143" s="143" t="s">
        <v>85</v>
      </c>
      <c r="AY143" s="18" t="s">
        <v>166</v>
      </c>
      <c r="BE143" s="144">
        <f>IF(N143="základní",J143,0)</f>
        <v>0</v>
      </c>
      <c r="BF143" s="144">
        <f>IF(N143="snížená",J143,0)</f>
        <v>0</v>
      </c>
      <c r="BG143" s="144">
        <f>IF(N143="zákl. přenesená",J143,0)</f>
        <v>0</v>
      </c>
      <c r="BH143" s="144">
        <f>IF(N143="sníž. přenesená",J143,0)</f>
        <v>0</v>
      </c>
      <c r="BI143" s="144">
        <f>IF(N143="nulová",J143,0)</f>
        <v>0</v>
      </c>
      <c r="BJ143" s="18" t="s">
        <v>85</v>
      </c>
      <c r="BK143" s="144">
        <f>ROUND(I143*H143,2)</f>
        <v>0</v>
      </c>
      <c r="BL143" s="18" t="s">
        <v>173</v>
      </c>
      <c r="BM143" s="143" t="s">
        <v>2520</v>
      </c>
    </row>
    <row r="144" spans="2:65" s="1" customFormat="1">
      <c r="B144" s="33"/>
      <c r="D144" s="145" t="s">
        <v>175</v>
      </c>
      <c r="F144" s="146" t="s">
        <v>2521</v>
      </c>
      <c r="I144" s="147"/>
      <c r="L144" s="33"/>
      <c r="M144" s="148"/>
      <c r="T144" s="54"/>
      <c r="AT144" s="18" t="s">
        <v>175</v>
      </c>
      <c r="AU144" s="18" t="s">
        <v>85</v>
      </c>
    </row>
    <row r="145" spans="2:65" s="1" customFormat="1" ht="16.5" customHeight="1">
      <c r="B145" s="33"/>
      <c r="C145" s="177" t="s">
        <v>243</v>
      </c>
      <c r="D145" s="177" t="s">
        <v>488</v>
      </c>
      <c r="E145" s="178" t="s">
        <v>2522</v>
      </c>
      <c r="F145" s="179" t="s">
        <v>2523</v>
      </c>
      <c r="G145" s="180" t="s">
        <v>1381</v>
      </c>
      <c r="H145" s="181">
        <v>0.6</v>
      </c>
      <c r="I145" s="182"/>
      <c r="J145" s="183">
        <f>ROUND(I145*H145,2)</f>
        <v>0</v>
      </c>
      <c r="K145" s="179" t="s">
        <v>172</v>
      </c>
      <c r="L145" s="184"/>
      <c r="M145" s="185" t="s">
        <v>19</v>
      </c>
      <c r="N145" s="186" t="s">
        <v>44</v>
      </c>
      <c r="P145" s="141">
        <f>O145*H145</f>
        <v>0</v>
      </c>
      <c r="Q145" s="141">
        <v>1E-3</v>
      </c>
      <c r="R145" s="141">
        <f>Q145*H145</f>
        <v>5.9999999999999995E-4</v>
      </c>
      <c r="S145" s="141">
        <v>0</v>
      </c>
      <c r="T145" s="142">
        <f>S145*H145</f>
        <v>0</v>
      </c>
      <c r="AR145" s="143" t="s">
        <v>229</v>
      </c>
      <c r="AT145" s="143" t="s">
        <v>488</v>
      </c>
      <c r="AU145" s="143" t="s">
        <v>85</v>
      </c>
      <c r="AY145" s="18" t="s">
        <v>166</v>
      </c>
      <c r="BE145" s="144">
        <f>IF(N145="základní",J145,0)</f>
        <v>0</v>
      </c>
      <c r="BF145" s="144">
        <f>IF(N145="snížená",J145,0)</f>
        <v>0</v>
      </c>
      <c r="BG145" s="144">
        <f>IF(N145="zákl. přenesená",J145,0)</f>
        <v>0</v>
      </c>
      <c r="BH145" s="144">
        <f>IF(N145="sníž. přenesená",J145,0)</f>
        <v>0</v>
      </c>
      <c r="BI145" s="144">
        <f>IF(N145="nulová",J145,0)</f>
        <v>0</v>
      </c>
      <c r="BJ145" s="18" t="s">
        <v>85</v>
      </c>
      <c r="BK145" s="144">
        <f>ROUND(I145*H145,2)</f>
        <v>0</v>
      </c>
      <c r="BL145" s="18" t="s">
        <v>173</v>
      </c>
      <c r="BM145" s="143" t="s">
        <v>2524</v>
      </c>
    </row>
    <row r="146" spans="2:65" s="13" customFormat="1">
      <c r="B146" s="156"/>
      <c r="D146" s="150" t="s">
        <v>177</v>
      </c>
      <c r="F146" s="158" t="s">
        <v>2525</v>
      </c>
      <c r="H146" s="159">
        <v>0.6</v>
      </c>
      <c r="I146" s="160"/>
      <c r="L146" s="156"/>
      <c r="M146" s="161"/>
      <c r="T146" s="162"/>
      <c r="AT146" s="157" t="s">
        <v>177</v>
      </c>
      <c r="AU146" s="157" t="s">
        <v>85</v>
      </c>
      <c r="AV146" s="13" t="s">
        <v>85</v>
      </c>
      <c r="AW146" s="13" t="s">
        <v>4</v>
      </c>
      <c r="AX146" s="13" t="s">
        <v>79</v>
      </c>
      <c r="AY146" s="157" t="s">
        <v>166</v>
      </c>
    </row>
    <row r="147" spans="2:65" s="1" customFormat="1" ht="16.5" customHeight="1">
      <c r="B147" s="33"/>
      <c r="C147" s="132" t="s">
        <v>254</v>
      </c>
      <c r="D147" s="132" t="s">
        <v>168</v>
      </c>
      <c r="E147" s="133" t="s">
        <v>2526</v>
      </c>
      <c r="F147" s="134" t="s">
        <v>2527</v>
      </c>
      <c r="G147" s="135" t="s">
        <v>232</v>
      </c>
      <c r="H147" s="136">
        <v>30</v>
      </c>
      <c r="I147" s="137"/>
      <c r="J147" s="138">
        <f>ROUND(I147*H147,2)</f>
        <v>0</v>
      </c>
      <c r="K147" s="134" t="s">
        <v>172</v>
      </c>
      <c r="L147" s="33"/>
      <c r="M147" s="139" t="s">
        <v>19</v>
      </c>
      <c r="N147" s="140" t="s">
        <v>44</v>
      </c>
      <c r="P147" s="141">
        <f>O147*H147</f>
        <v>0</v>
      </c>
      <c r="Q147" s="141">
        <v>0</v>
      </c>
      <c r="R147" s="141">
        <f>Q147*H147</f>
        <v>0</v>
      </c>
      <c r="S147" s="141">
        <v>0</v>
      </c>
      <c r="T147" s="142">
        <f>S147*H147</f>
        <v>0</v>
      </c>
      <c r="AR147" s="143" t="s">
        <v>173</v>
      </c>
      <c r="AT147" s="143" t="s">
        <v>168</v>
      </c>
      <c r="AU147" s="143" t="s">
        <v>85</v>
      </c>
      <c r="AY147" s="18" t="s">
        <v>166</v>
      </c>
      <c r="BE147" s="144">
        <f>IF(N147="základní",J147,0)</f>
        <v>0</v>
      </c>
      <c r="BF147" s="144">
        <f>IF(N147="snížená",J147,0)</f>
        <v>0</v>
      </c>
      <c r="BG147" s="144">
        <f>IF(N147="zákl. přenesená",J147,0)</f>
        <v>0</v>
      </c>
      <c r="BH147" s="144">
        <f>IF(N147="sníž. přenesená",J147,0)</f>
        <v>0</v>
      </c>
      <c r="BI147" s="144">
        <f>IF(N147="nulová",J147,0)</f>
        <v>0</v>
      </c>
      <c r="BJ147" s="18" t="s">
        <v>85</v>
      </c>
      <c r="BK147" s="144">
        <f>ROUND(I147*H147,2)</f>
        <v>0</v>
      </c>
      <c r="BL147" s="18" t="s">
        <v>173</v>
      </c>
      <c r="BM147" s="143" t="s">
        <v>2528</v>
      </c>
    </row>
    <row r="148" spans="2:65" s="1" customFormat="1">
      <c r="B148" s="33"/>
      <c r="D148" s="145" t="s">
        <v>175</v>
      </c>
      <c r="F148" s="146" t="s">
        <v>2529</v>
      </c>
      <c r="I148" s="147"/>
      <c r="L148" s="33"/>
      <c r="M148" s="148"/>
      <c r="T148" s="54"/>
      <c r="AT148" s="18" t="s">
        <v>175</v>
      </c>
      <c r="AU148" s="18" t="s">
        <v>85</v>
      </c>
    </row>
    <row r="149" spans="2:65" s="11" customFormat="1" ht="22.9" customHeight="1">
      <c r="B149" s="120"/>
      <c r="D149" s="121" t="s">
        <v>71</v>
      </c>
      <c r="E149" s="130" t="s">
        <v>184</v>
      </c>
      <c r="F149" s="130" t="s">
        <v>207</v>
      </c>
      <c r="I149" s="123"/>
      <c r="J149" s="131">
        <f>BK149</f>
        <v>0</v>
      </c>
      <c r="L149" s="120"/>
      <c r="M149" s="125"/>
      <c r="P149" s="126">
        <f>SUM(P150:P267)</f>
        <v>0</v>
      </c>
      <c r="R149" s="126">
        <f>SUM(R150:R267)</f>
        <v>20.780566189999998</v>
      </c>
      <c r="T149" s="127">
        <f>SUM(T150:T267)</f>
        <v>0</v>
      </c>
      <c r="AR149" s="121" t="s">
        <v>79</v>
      </c>
      <c r="AT149" s="128" t="s">
        <v>71</v>
      </c>
      <c r="AU149" s="128" t="s">
        <v>79</v>
      </c>
      <c r="AY149" s="121" t="s">
        <v>166</v>
      </c>
      <c r="BK149" s="129">
        <f>SUM(BK150:BK267)</f>
        <v>0</v>
      </c>
    </row>
    <row r="150" spans="2:65" s="1" customFormat="1" ht="24.2" customHeight="1">
      <c r="B150" s="33"/>
      <c r="C150" s="132" t="s">
        <v>262</v>
      </c>
      <c r="D150" s="132" t="s">
        <v>168</v>
      </c>
      <c r="E150" s="133" t="s">
        <v>2530</v>
      </c>
      <c r="F150" s="134" t="s">
        <v>2531</v>
      </c>
      <c r="G150" s="135" t="s">
        <v>265</v>
      </c>
      <c r="H150" s="136">
        <v>15</v>
      </c>
      <c r="I150" s="137"/>
      <c r="J150" s="138">
        <f>ROUND(I150*H150,2)</f>
        <v>0</v>
      </c>
      <c r="K150" s="134" t="s">
        <v>172</v>
      </c>
      <c r="L150" s="33"/>
      <c r="M150" s="139" t="s">
        <v>19</v>
      </c>
      <c r="N150" s="140" t="s">
        <v>44</v>
      </c>
      <c r="P150" s="141">
        <f>O150*H150</f>
        <v>0</v>
      </c>
      <c r="Q150" s="141">
        <v>4.8430000000000001E-2</v>
      </c>
      <c r="R150" s="141">
        <f>Q150*H150</f>
        <v>0.72645000000000004</v>
      </c>
      <c r="S150" s="141">
        <v>0</v>
      </c>
      <c r="T150" s="142">
        <f>S150*H150</f>
        <v>0</v>
      </c>
      <c r="AR150" s="143" t="s">
        <v>173</v>
      </c>
      <c r="AT150" s="143" t="s">
        <v>168</v>
      </c>
      <c r="AU150" s="143" t="s">
        <v>85</v>
      </c>
      <c r="AY150" s="18" t="s">
        <v>166</v>
      </c>
      <c r="BE150" s="144">
        <f>IF(N150="základní",J150,0)</f>
        <v>0</v>
      </c>
      <c r="BF150" s="144">
        <f>IF(N150="snížená",J150,0)</f>
        <v>0</v>
      </c>
      <c r="BG150" s="144">
        <f>IF(N150="zákl. přenesená",J150,0)</f>
        <v>0</v>
      </c>
      <c r="BH150" s="144">
        <f>IF(N150="sníž. přenesená",J150,0)</f>
        <v>0</v>
      </c>
      <c r="BI150" s="144">
        <f>IF(N150="nulová",J150,0)</f>
        <v>0</v>
      </c>
      <c r="BJ150" s="18" t="s">
        <v>85</v>
      </c>
      <c r="BK150" s="144">
        <f>ROUND(I150*H150,2)</f>
        <v>0</v>
      </c>
      <c r="BL150" s="18" t="s">
        <v>173</v>
      </c>
      <c r="BM150" s="143" t="s">
        <v>2532</v>
      </c>
    </row>
    <row r="151" spans="2:65" s="1" customFormat="1">
      <c r="B151" s="33"/>
      <c r="D151" s="145" t="s">
        <v>175</v>
      </c>
      <c r="F151" s="146" t="s">
        <v>2533</v>
      </c>
      <c r="I151" s="147"/>
      <c r="L151" s="33"/>
      <c r="M151" s="148"/>
      <c r="T151" s="54"/>
      <c r="AT151" s="18" t="s">
        <v>175</v>
      </c>
      <c r="AU151" s="18" t="s">
        <v>85</v>
      </c>
    </row>
    <row r="152" spans="2:65" s="12" customFormat="1">
      <c r="B152" s="149"/>
      <c r="D152" s="150" t="s">
        <v>177</v>
      </c>
      <c r="E152" s="151" t="s">
        <v>19</v>
      </c>
      <c r="F152" s="152" t="s">
        <v>2534</v>
      </c>
      <c r="H152" s="151" t="s">
        <v>19</v>
      </c>
      <c r="I152" s="153"/>
      <c r="L152" s="149"/>
      <c r="M152" s="154"/>
      <c r="T152" s="155"/>
      <c r="AT152" s="151" t="s">
        <v>177</v>
      </c>
      <c r="AU152" s="151" t="s">
        <v>85</v>
      </c>
      <c r="AV152" s="12" t="s">
        <v>79</v>
      </c>
      <c r="AW152" s="12" t="s">
        <v>33</v>
      </c>
      <c r="AX152" s="12" t="s">
        <v>72</v>
      </c>
      <c r="AY152" s="151" t="s">
        <v>166</v>
      </c>
    </row>
    <row r="153" spans="2:65" s="13" customFormat="1">
      <c r="B153" s="156"/>
      <c r="D153" s="150" t="s">
        <v>177</v>
      </c>
      <c r="E153" s="157" t="s">
        <v>19</v>
      </c>
      <c r="F153" s="158" t="s">
        <v>194</v>
      </c>
      <c r="H153" s="159">
        <v>5</v>
      </c>
      <c r="I153" s="160"/>
      <c r="L153" s="156"/>
      <c r="M153" s="161"/>
      <c r="T153" s="162"/>
      <c r="AT153" s="157" t="s">
        <v>177</v>
      </c>
      <c r="AU153" s="157" t="s">
        <v>85</v>
      </c>
      <c r="AV153" s="13" t="s">
        <v>85</v>
      </c>
      <c r="AW153" s="13" t="s">
        <v>33</v>
      </c>
      <c r="AX153" s="13" t="s">
        <v>72</v>
      </c>
      <c r="AY153" s="157" t="s">
        <v>166</v>
      </c>
    </row>
    <row r="154" spans="2:65" s="12" customFormat="1">
      <c r="B154" s="149"/>
      <c r="D154" s="150" t="s">
        <v>177</v>
      </c>
      <c r="E154" s="151" t="s">
        <v>19</v>
      </c>
      <c r="F154" s="152" t="s">
        <v>2535</v>
      </c>
      <c r="H154" s="151" t="s">
        <v>19</v>
      </c>
      <c r="I154" s="153"/>
      <c r="L154" s="149"/>
      <c r="M154" s="154"/>
      <c r="T154" s="155"/>
      <c r="AT154" s="151" t="s">
        <v>177</v>
      </c>
      <c r="AU154" s="151" t="s">
        <v>85</v>
      </c>
      <c r="AV154" s="12" t="s">
        <v>79</v>
      </c>
      <c r="AW154" s="12" t="s">
        <v>33</v>
      </c>
      <c r="AX154" s="12" t="s">
        <v>72</v>
      </c>
      <c r="AY154" s="151" t="s">
        <v>166</v>
      </c>
    </row>
    <row r="155" spans="2:65" s="13" customFormat="1">
      <c r="B155" s="156"/>
      <c r="D155" s="150" t="s">
        <v>177</v>
      </c>
      <c r="E155" s="157" t="s">
        <v>19</v>
      </c>
      <c r="F155" s="158" t="s">
        <v>194</v>
      </c>
      <c r="H155" s="159">
        <v>5</v>
      </c>
      <c r="I155" s="160"/>
      <c r="L155" s="156"/>
      <c r="M155" s="161"/>
      <c r="T155" s="162"/>
      <c r="AT155" s="157" t="s">
        <v>177</v>
      </c>
      <c r="AU155" s="157" t="s">
        <v>85</v>
      </c>
      <c r="AV155" s="13" t="s">
        <v>85</v>
      </c>
      <c r="AW155" s="13" t="s">
        <v>33</v>
      </c>
      <c r="AX155" s="13" t="s">
        <v>72</v>
      </c>
      <c r="AY155" s="157" t="s">
        <v>166</v>
      </c>
    </row>
    <row r="156" spans="2:65" s="12" customFormat="1">
      <c r="B156" s="149"/>
      <c r="D156" s="150" t="s">
        <v>177</v>
      </c>
      <c r="E156" s="151" t="s">
        <v>19</v>
      </c>
      <c r="F156" s="152" t="s">
        <v>2536</v>
      </c>
      <c r="H156" s="151" t="s">
        <v>19</v>
      </c>
      <c r="I156" s="153"/>
      <c r="L156" s="149"/>
      <c r="M156" s="154"/>
      <c r="T156" s="155"/>
      <c r="AT156" s="151" t="s">
        <v>177</v>
      </c>
      <c r="AU156" s="151" t="s">
        <v>85</v>
      </c>
      <c r="AV156" s="12" t="s">
        <v>79</v>
      </c>
      <c r="AW156" s="12" t="s">
        <v>33</v>
      </c>
      <c r="AX156" s="12" t="s">
        <v>72</v>
      </c>
      <c r="AY156" s="151" t="s">
        <v>166</v>
      </c>
    </row>
    <row r="157" spans="2:65" s="13" customFormat="1">
      <c r="B157" s="156"/>
      <c r="D157" s="150" t="s">
        <v>177</v>
      </c>
      <c r="E157" s="157" t="s">
        <v>19</v>
      </c>
      <c r="F157" s="158" t="s">
        <v>194</v>
      </c>
      <c r="H157" s="159">
        <v>5</v>
      </c>
      <c r="I157" s="160"/>
      <c r="L157" s="156"/>
      <c r="M157" s="161"/>
      <c r="T157" s="162"/>
      <c r="AT157" s="157" t="s">
        <v>177</v>
      </c>
      <c r="AU157" s="157" t="s">
        <v>85</v>
      </c>
      <c r="AV157" s="13" t="s">
        <v>85</v>
      </c>
      <c r="AW157" s="13" t="s">
        <v>33</v>
      </c>
      <c r="AX157" s="13" t="s">
        <v>72</v>
      </c>
      <c r="AY157" s="157" t="s">
        <v>166</v>
      </c>
    </row>
    <row r="158" spans="2:65" s="15" customFormat="1">
      <c r="B158" s="170"/>
      <c r="D158" s="150" t="s">
        <v>177</v>
      </c>
      <c r="E158" s="171" t="s">
        <v>19</v>
      </c>
      <c r="F158" s="172" t="s">
        <v>228</v>
      </c>
      <c r="H158" s="173">
        <v>15</v>
      </c>
      <c r="I158" s="174"/>
      <c r="L158" s="170"/>
      <c r="M158" s="175"/>
      <c r="T158" s="176"/>
      <c r="AT158" s="171" t="s">
        <v>177</v>
      </c>
      <c r="AU158" s="171" t="s">
        <v>85</v>
      </c>
      <c r="AV158" s="15" t="s">
        <v>173</v>
      </c>
      <c r="AW158" s="15" t="s">
        <v>33</v>
      </c>
      <c r="AX158" s="15" t="s">
        <v>79</v>
      </c>
      <c r="AY158" s="171" t="s">
        <v>166</v>
      </c>
    </row>
    <row r="159" spans="2:65" s="1" customFormat="1" ht="24.2" customHeight="1">
      <c r="B159" s="33"/>
      <c r="C159" s="132" t="s">
        <v>268</v>
      </c>
      <c r="D159" s="132" t="s">
        <v>168</v>
      </c>
      <c r="E159" s="133" t="s">
        <v>2537</v>
      </c>
      <c r="F159" s="134" t="s">
        <v>2538</v>
      </c>
      <c r="G159" s="135" t="s">
        <v>171</v>
      </c>
      <c r="H159" s="136">
        <v>0.7</v>
      </c>
      <c r="I159" s="137"/>
      <c r="J159" s="138">
        <f>ROUND(I159*H159,2)</f>
        <v>0</v>
      </c>
      <c r="K159" s="134" t="s">
        <v>172</v>
      </c>
      <c r="L159" s="33"/>
      <c r="M159" s="139" t="s">
        <v>19</v>
      </c>
      <c r="N159" s="140" t="s">
        <v>44</v>
      </c>
      <c r="P159" s="141">
        <f>O159*H159</f>
        <v>0</v>
      </c>
      <c r="Q159" s="141">
        <v>1.8774999999999999</v>
      </c>
      <c r="R159" s="141">
        <f>Q159*H159</f>
        <v>1.3142499999999999</v>
      </c>
      <c r="S159" s="141">
        <v>0</v>
      </c>
      <c r="T159" s="142">
        <f>S159*H159</f>
        <v>0</v>
      </c>
      <c r="AR159" s="143" t="s">
        <v>173</v>
      </c>
      <c r="AT159" s="143" t="s">
        <v>168</v>
      </c>
      <c r="AU159" s="143" t="s">
        <v>85</v>
      </c>
      <c r="AY159" s="18" t="s">
        <v>166</v>
      </c>
      <c r="BE159" s="144">
        <f>IF(N159="základní",J159,0)</f>
        <v>0</v>
      </c>
      <c r="BF159" s="144">
        <f>IF(N159="snížená",J159,0)</f>
        <v>0</v>
      </c>
      <c r="BG159" s="144">
        <f>IF(N159="zákl. přenesená",J159,0)</f>
        <v>0</v>
      </c>
      <c r="BH159" s="144">
        <f>IF(N159="sníž. přenesená",J159,0)</f>
        <v>0</v>
      </c>
      <c r="BI159" s="144">
        <f>IF(N159="nulová",J159,0)</f>
        <v>0</v>
      </c>
      <c r="BJ159" s="18" t="s">
        <v>85</v>
      </c>
      <c r="BK159" s="144">
        <f>ROUND(I159*H159,2)</f>
        <v>0</v>
      </c>
      <c r="BL159" s="18" t="s">
        <v>173</v>
      </c>
      <c r="BM159" s="143" t="s">
        <v>2539</v>
      </c>
    </row>
    <row r="160" spans="2:65" s="1" customFormat="1">
      <c r="B160" s="33"/>
      <c r="D160" s="145" t="s">
        <v>175</v>
      </c>
      <c r="F160" s="146" t="s">
        <v>2540</v>
      </c>
      <c r="I160" s="147"/>
      <c r="L160" s="33"/>
      <c r="M160" s="148"/>
      <c r="T160" s="54"/>
      <c r="AT160" s="18" t="s">
        <v>175</v>
      </c>
      <c r="AU160" s="18" t="s">
        <v>85</v>
      </c>
    </row>
    <row r="161" spans="2:65" s="12" customFormat="1">
      <c r="B161" s="149"/>
      <c r="D161" s="150" t="s">
        <v>177</v>
      </c>
      <c r="E161" s="151" t="s">
        <v>19</v>
      </c>
      <c r="F161" s="152" t="s">
        <v>2541</v>
      </c>
      <c r="H161" s="151" t="s">
        <v>19</v>
      </c>
      <c r="I161" s="153"/>
      <c r="L161" s="149"/>
      <c r="M161" s="154"/>
      <c r="T161" s="155"/>
      <c r="AT161" s="151" t="s">
        <v>177</v>
      </c>
      <c r="AU161" s="151" t="s">
        <v>85</v>
      </c>
      <c r="AV161" s="12" t="s">
        <v>79</v>
      </c>
      <c r="AW161" s="12" t="s">
        <v>33</v>
      </c>
      <c r="AX161" s="12" t="s">
        <v>72</v>
      </c>
      <c r="AY161" s="151" t="s">
        <v>166</v>
      </c>
    </row>
    <row r="162" spans="2:65" s="13" customFormat="1">
      <c r="B162" s="156"/>
      <c r="D162" s="150" t="s">
        <v>177</v>
      </c>
      <c r="E162" s="157" t="s">
        <v>19</v>
      </c>
      <c r="F162" s="158" t="s">
        <v>2542</v>
      </c>
      <c r="H162" s="159">
        <v>0.96499999999999997</v>
      </c>
      <c r="I162" s="160"/>
      <c r="L162" s="156"/>
      <c r="M162" s="161"/>
      <c r="T162" s="162"/>
      <c r="AT162" s="157" t="s">
        <v>177</v>
      </c>
      <c r="AU162" s="157" t="s">
        <v>85</v>
      </c>
      <c r="AV162" s="13" t="s">
        <v>85</v>
      </c>
      <c r="AW162" s="13" t="s">
        <v>33</v>
      </c>
      <c r="AX162" s="13" t="s">
        <v>72</v>
      </c>
      <c r="AY162" s="157" t="s">
        <v>166</v>
      </c>
    </row>
    <row r="163" spans="2:65" s="13" customFormat="1">
      <c r="B163" s="156"/>
      <c r="D163" s="150" t="s">
        <v>177</v>
      </c>
      <c r="E163" s="157" t="s">
        <v>19</v>
      </c>
      <c r="F163" s="158" t="s">
        <v>2543</v>
      </c>
      <c r="H163" s="159">
        <v>-0.70499999999999996</v>
      </c>
      <c r="I163" s="160"/>
      <c r="L163" s="156"/>
      <c r="M163" s="161"/>
      <c r="T163" s="162"/>
      <c r="AT163" s="157" t="s">
        <v>177</v>
      </c>
      <c r="AU163" s="157" t="s">
        <v>85</v>
      </c>
      <c r="AV163" s="13" t="s">
        <v>85</v>
      </c>
      <c r="AW163" s="13" t="s">
        <v>33</v>
      </c>
      <c r="AX163" s="13" t="s">
        <v>72</v>
      </c>
      <c r="AY163" s="157" t="s">
        <v>166</v>
      </c>
    </row>
    <row r="164" spans="2:65" s="12" customFormat="1">
      <c r="B164" s="149"/>
      <c r="D164" s="150" t="s">
        <v>177</v>
      </c>
      <c r="E164" s="151" t="s">
        <v>19</v>
      </c>
      <c r="F164" s="152" t="s">
        <v>2544</v>
      </c>
      <c r="H164" s="151" t="s">
        <v>19</v>
      </c>
      <c r="I164" s="153"/>
      <c r="L164" s="149"/>
      <c r="M164" s="154"/>
      <c r="T164" s="155"/>
      <c r="AT164" s="151" t="s">
        <v>177</v>
      </c>
      <c r="AU164" s="151" t="s">
        <v>85</v>
      </c>
      <c r="AV164" s="12" t="s">
        <v>79</v>
      </c>
      <c r="AW164" s="12" t="s">
        <v>33</v>
      </c>
      <c r="AX164" s="12" t="s">
        <v>72</v>
      </c>
      <c r="AY164" s="151" t="s">
        <v>166</v>
      </c>
    </row>
    <row r="165" spans="2:65" s="13" customFormat="1">
      <c r="B165" s="156"/>
      <c r="D165" s="150" t="s">
        <v>177</v>
      </c>
      <c r="E165" s="157" t="s">
        <v>19</v>
      </c>
      <c r="F165" s="158" t="s">
        <v>2545</v>
      </c>
      <c r="H165" s="159">
        <v>0.44</v>
      </c>
      <c r="I165" s="160"/>
      <c r="L165" s="156"/>
      <c r="M165" s="161"/>
      <c r="T165" s="162"/>
      <c r="AT165" s="157" t="s">
        <v>177</v>
      </c>
      <c r="AU165" s="157" t="s">
        <v>85</v>
      </c>
      <c r="AV165" s="13" t="s">
        <v>85</v>
      </c>
      <c r="AW165" s="13" t="s">
        <v>33</v>
      </c>
      <c r="AX165" s="13" t="s">
        <v>72</v>
      </c>
      <c r="AY165" s="157" t="s">
        <v>166</v>
      </c>
    </row>
    <row r="166" spans="2:65" s="15" customFormat="1">
      <c r="B166" s="170"/>
      <c r="D166" s="150" t="s">
        <v>177</v>
      </c>
      <c r="E166" s="171" t="s">
        <v>19</v>
      </c>
      <c r="F166" s="172" t="s">
        <v>228</v>
      </c>
      <c r="H166" s="173">
        <v>0.7</v>
      </c>
      <c r="I166" s="174"/>
      <c r="L166" s="170"/>
      <c r="M166" s="175"/>
      <c r="T166" s="176"/>
      <c r="AT166" s="171" t="s">
        <v>177</v>
      </c>
      <c r="AU166" s="171" t="s">
        <v>85</v>
      </c>
      <c r="AV166" s="15" t="s">
        <v>173</v>
      </c>
      <c r="AW166" s="15" t="s">
        <v>33</v>
      </c>
      <c r="AX166" s="15" t="s">
        <v>79</v>
      </c>
      <c r="AY166" s="171" t="s">
        <v>166</v>
      </c>
    </row>
    <row r="167" spans="2:65" s="1" customFormat="1" ht="24.2" customHeight="1">
      <c r="B167" s="33"/>
      <c r="C167" s="132" t="s">
        <v>273</v>
      </c>
      <c r="D167" s="132" t="s">
        <v>168</v>
      </c>
      <c r="E167" s="133" t="s">
        <v>209</v>
      </c>
      <c r="F167" s="134" t="s">
        <v>210</v>
      </c>
      <c r="G167" s="135" t="s">
        <v>171</v>
      </c>
      <c r="H167" s="136">
        <v>1.0980000000000001</v>
      </c>
      <c r="I167" s="137"/>
      <c r="J167" s="138">
        <f>ROUND(I167*H167,2)</f>
        <v>0</v>
      </c>
      <c r="K167" s="134" t="s">
        <v>172</v>
      </c>
      <c r="L167" s="33"/>
      <c r="M167" s="139" t="s">
        <v>19</v>
      </c>
      <c r="N167" s="140" t="s">
        <v>44</v>
      </c>
      <c r="P167" s="141">
        <f>O167*H167</f>
        <v>0</v>
      </c>
      <c r="Q167" s="141">
        <v>1.8774999999999999</v>
      </c>
      <c r="R167" s="141">
        <f>Q167*H167</f>
        <v>2.0614950000000003</v>
      </c>
      <c r="S167" s="141">
        <v>0</v>
      </c>
      <c r="T167" s="142">
        <f>S167*H167</f>
        <v>0</v>
      </c>
      <c r="AR167" s="143" t="s">
        <v>173</v>
      </c>
      <c r="AT167" s="143" t="s">
        <v>168</v>
      </c>
      <c r="AU167" s="143" t="s">
        <v>85</v>
      </c>
      <c r="AY167" s="18" t="s">
        <v>166</v>
      </c>
      <c r="BE167" s="144">
        <f>IF(N167="základní",J167,0)</f>
        <v>0</v>
      </c>
      <c r="BF167" s="144">
        <f>IF(N167="snížená",J167,0)</f>
        <v>0</v>
      </c>
      <c r="BG167" s="144">
        <f>IF(N167="zákl. přenesená",J167,0)</f>
        <v>0</v>
      </c>
      <c r="BH167" s="144">
        <f>IF(N167="sníž. přenesená",J167,0)</f>
        <v>0</v>
      </c>
      <c r="BI167" s="144">
        <f>IF(N167="nulová",J167,0)</f>
        <v>0</v>
      </c>
      <c r="BJ167" s="18" t="s">
        <v>85</v>
      </c>
      <c r="BK167" s="144">
        <f>ROUND(I167*H167,2)</f>
        <v>0</v>
      </c>
      <c r="BL167" s="18" t="s">
        <v>173</v>
      </c>
      <c r="BM167" s="143" t="s">
        <v>2546</v>
      </c>
    </row>
    <row r="168" spans="2:65" s="1" customFormat="1">
      <c r="B168" s="33"/>
      <c r="D168" s="145" t="s">
        <v>175</v>
      </c>
      <c r="F168" s="146" t="s">
        <v>212</v>
      </c>
      <c r="I168" s="147"/>
      <c r="L168" s="33"/>
      <c r="M168" s="148"/>
      <c r="T168" s="54"/>
      <c r="AT168" s="18" t="s">
        <v>175</v>
      </c>
      <c r="AU168" s="18" t="s">
        <v>85</v>
      </c>
    </row>
    <row r="169" spans="2:65" s="12" customFormat="1">
      <c r="B169" s="149"/>
      <c r="D169" s="150" t="s">
        <v>177</v>
      </c>
      <c r="E169" s="151" t="s">
        <v>19</v>
      </c>
      <c r="F169" s="152" t="s">
        <v>1488</v>
      </c>
      <c r="H169" s="151" t="s">
        <v>19</v>
      </c>
      <c r="I169" s="153"/>
      <c r="L169" s="149"/>
      <c r="M169" s="154"/>
      <c r="T169" s="155"/>
      <c r="AT169" s="151" t="s">
        <v>177</v>
      </c>
      <c r="AU169" s="151" t="s">
        <v>85</v>
      </c>
      <c r="AV169" s="12" t="s">
        <v>79</v>
      </c>
      <c r="AW169" s="12" t="s">
        <v>33</v>
      </c>
      <c r="AX169" s="12" t="s">
        <v>72</v>
      </c>
      <c r="AY169" s="151" t="s">
        <v>166</v>
      </c>
    </row>
    <row r="170" spans="2:65" s="13" customFormat="1">
      <c r="B170" s="156"/>
      <c r="D170" s="150" t="s">
        <v>177</v>
      </c>
      <c r="E170" s="157" t="s">
        <v>19</v>
      </c>
      <c r="F170" s="158" t="s">
        <v>2547</v>
      </c>
      <c r="H170" s="159">
        <v>0.45</v>
      </c>
      <c r="I170" s="160"/>
      <c r="L170" s="156"/>
      <c r="M170" s="161"/>
      <c r="T170" s="162"/>
      <c r="AT170" s="157" t="s">
        <v>177</v>
      </c>
      <c r="AU170" s="157" t="s">
        <v>85</v>
      </c>
      <c r="AV170" s="13" t="s">
        <v>85</v>
      </c>
      <c r="AW170" s="13" t="s">
        <v>33</v>
      </c>
      <c r="AX170" s="13" t="s">
        <v>72</v>
      </c>
      <c r="AY170" s="157" t="s">
        <v>166</v>
      </c>
    </row>
    <row r="171" spans="2:65" s="12" customFormat="1">
      <c r="B171" s="149"/>
      <c r="D171" s="150" t="s">
        <v>177</v>
      </c>
      <c r="E171" s="151" t="s">
        <v>19</v>
      </c>
      <c r="F171" s="152" t="s">
        <v>218</v>
      </c>
      <c r="H171" s="151" t="s">
        <v>19</v>
      </c>
      <c r="I171" s="153"/>
      <c r="L171" s="149"/>
      <c r="M171" s="154"/>
      <c r="T171" s="155"/>
      <c r="AT171" s="151" t="s">
        <v>177</v>
      </c>
      <c r="AU171" s="151" t="s">
        <v>85</v>
      </c>
      <c r="AV171" s="12" t="s">
        <v>79</v>
      </c>
      <c r="AW171" s="12" t="s">
        <v>33</v>
      </c>
      <c r="AX171" s="12" t="s">
        <v>72</v>
      </c>
      <c r="AY171" s="151" t="s">
        <v>166</v>
      </c>
    </row>
    <row r="172" spans="2:65" s="13" customFormat="1">
      <c r="B172" s="156"/>
      <c r="D172" s="150" t="s">
        <v>177</v>
      </c>
      <c r="E172" s="157" t="s">
        <v>19</v>
      </c>
      <c r="F172" s="158" t="s">
        <v>2548</v>
      </c>
      <c r="H172" s="159">
        <v>0.32400000000000001</v>
      </c>
      <c r="I172" s="160"/>
      <c r="L172" s="156"/>
      <c r="M172" s="161"/>
      <c r="T172" s="162"/>
      <c r="AT172" s="157" t="s">
        <v>177</v>
      </c>
      <c r="AU172" s="157" t="s">
        <v>85</v>
      </c>
      <c r="AV172" s="13" t="s">
        <v>85</v>
      </c>
      <c r="AW172" s="13" t="s">
        <v>33</v>
      </c>
      <c r="AX172" s="13" t="s">
        <v>72</v>
      </c>
      <c r="AY172" s="157" t="s">
        <v>166</v>
      </c>
    </row>
    <row r="173" spans="2:65" s="14" customFormat="1">
      <c r="B173" s="163"/>
      <c r="D173" s="150" t="s">
        <v>177</v>
      </c>
      <c r="E173" s="164" t="s">
        <v>19</v>
      </c>
      <c r="F173" s="165" t="s">
        <v>217</v>
      </c>
      <c r="H173" s="166">
        <v>0.77400000000000002</v>
      </c>
      <c r="I173" s="167"/>
      <c r="L173" s="163"/>
      <c r="M173" s="168"/>
      <c r="T173" s="169"/>
      <c r="AT173" s="164" t="s">
        <v>177</v>
      </c>
      <c r="AU173" s="164" t="s">
        <v>85</v>
      </c>
      <c r="AV173" s="14" t="s">
        <v>184</v>
      </c>
      <c r="AW173" s="14" t="s">
        <v>33</v>
      </c>
      <c r="AX173" s="14" t="s">
        <v>72</v>
      </c>
      <c r="AY173" s="164" t="s">
        <v>166</v>
      </c>
    </row>
    <row r="174" spans="2:65" s="12" customFormat="1">
      <c r="B174" s="149"/>
      <c r="D174" s="150" t="s">
        <v>177</v>
      </c>
      <c r="E174" s="151" t="s">
        <v>19</v>
      </c>
      <c r="F174" s="152" t="s">
        <v>2549</v>
      </c>
      <c r="H174" s="151" t="s">
        <v>19</v>
      </c>
      <c r="I174" s="153"/>
      <c r="L174" s="149"/>
      <c r="M174" s="154"/>
      <c r="T174" s="155"/>
      <c r="AT174" s="151" t="s">
        <v>177</v>
      </c>
      <c r="AU174" s="151" t="s">
        <v>85</v>
      </c>
      <c r="AV174" s="12" t="s">
        <v>79</v>
      </c>
      <c r="AW174" s="12" t="s">
        <v>33</v>
      </c>
      <c r="AX174" s="12" t="s">
        <v>72</v>
      </c>
      <c r="AY174" s="151" t="s">
        <v>166</v>
      </c>
    </row>
    <row r="175" spans="2:65" s="13" customFormat="1">
      <c r="B175" s="156"/>
      <c r="D175" s="150" t="s">
        <v>177</v>
      </c>
      <c r="E175" s="157" t="s">
        <v>19</v>
      </c>
      <c r="F175" s="158" t="s">
        <v>2548</v>
      </c>
      <c r="H175" s="159">
        <v>0.32400000000000001</v>
      </c>
      <c r="I175" s="160"/>
      <c r="L175" s="156"/>
      <c r="M175" s="161"/>
      <c r="T175" s="162"/>
      <c r="AT175" s="157" t="s">
        <v>177</v>
      </c>
      <c r="AU175" s="157" t="s">
        <v>85</v>
      </c>
      <c r="AV175" s="13" t="s">
        <v>85</v>
      </c>
      <c r="AW175" s="13" t="s">
        <v>33</v>
      </c>
      <c r="AX175" s="13" t="s">
        <v>72</v>
      </c>
      <c r="AY175" s="157" t="s">
        <v>166</v>
      </c>
    </row>
    <row r="176" spans="2:65" s="14" customFormat="1">
      <c r="B176" s="163"/>
      <c r="D176" s="150" t="s">
        <v>177</v>
      </c>
      <c r="E176" s="164" t="s">
        <v>19</v>
      </c>
      <c r="F176" s="165" t="s">
        <v>217</v>
      </c>
      <c r="H176" s="166">
        <v>0.32400000000000001</v>
      </c>
      <c r="I176" s="167"/>
      <c r="L176" s="163"/>
      <c r="M176" s="168"/>
      <c r="T176" s="169"/>
      <c r="AT176" s="164" t="s">
        <v>177</v>
      </c>
      <c r="AU176" s="164" t="s">
        <v>85</v>
      </c>
      <c r="AV176" s="14" t="s">
        <v>184</v>
      </c>
      <c r="AW176" s="14" t="s">
        <v>33</v>
      </c>
      <c r="AX176" s="14" t="s">
        <v>72</v>
      </c>
      <c r="AY176" s="164" t="s">
        <v>166</v>
      </c>
    </row>
    <row r="177" spans="2:65" s="15" customFormat="1">
      <c r="B177" s="170"/>
      <c r="D177" s="150" t="s">
        <v>177</v>
      </c>
      <c r="E177" s="171" t="s">
        <v>19</v>
      </c>
      <c r="F177" s="172" t="s">
        <v>228</v>
      </c>
      <c r="H177" s="173">
        <v>1.0980000000000001</v>
      </c>
      <c r="I177" s="174"/>
      <c r="L177" s="170"/>
      <c r="M177" s="175"/>
      <c r="T177" s="176"/>
      <c r="AT177" s="171" t="s">
        <v>177</v>
      </c>
      <c r="AU177" s="171" t="s">
        <v>85</v>
      </c>
      <c r="AV177" s="15" t="s">
        <v>173</v>
      </c>
      <c r="AW177" s="15" t="s">
        <v>33</v>
      </c>
      <c r="AX177" s="15" t="s">
        <v>79</v>
      </c>
      <c r="AY177" s="171" t="s">
        <v>166</v>
      </c>
    </row>
    <row r="178" spans="2:65" s="1" customFormat="1" ht="24.2" customHeight="1">
      <c r="B178" s="33"/>
      <c r="C178" s="132" t="s">
        <v>8</v>
      </c>
      <c r="D178" s="132" t="s">
        <v>168</v>
      </c>
      <c r="E178" s="133" t="s">
        <v>2550</v>
      </c>
      <c r="F178" s="134" t="s">
        <v>2551</v>
      </c>
      <c r="G178" s="135" t="s">
        <v>232</v>
      </c>
      <c r="H178" s="136">
        <v>43.463999999999999</v>
      </c>
      <c r="I178" s="137"/>
      <c r="J178" s="138">
        <f>ROUND(I178*H178,2)</f>
        <v>0</v>
      </c>
      <c r="K178" s="134" t="s">
        <v>172</v>
      </c>
      <c r="L178" s="33"/>
      <c r="M178" s="139" t="s">
        <v>19</v>
      </c>
      <c r="N178" s="140" t="s">
        <v>44</v>
      </c>
      <c r="P178" s="141">
        <f>O178*H178</f>
        <v>0</v>
      </c>
      <c r="Q178" s="141">
        <v>0.26878000000000002</v>
      </c>
      <c r="R178" s="141">
        <f>Q178*H178</f>
        <v>11.682253920000001</v>
      </c>
      <c r="S178" s="141">
        <v>0</v>
      </c>
      <c r="T178" s="142">
        <f>S178*H178</f>
        <v>0</v>
      </c>
      <c r="AR178" s="143" t="s">
        <v>173</v>
      </c>
      <c r="AT178" s="143" t="s">
        <v>168</v>
      </c>
      <c r="AU178" s="143" t="s">
        <v>85</v>
      </c>
      <c r="AY178" s="18" t="s">
        <v>166</v>
      </c>
      <c r="BE178" s="144">
        <f>IF(N178="základní",J178,0)</f>
        <v>0</v>
      </c>
      <c r="BF178" s="144">
        <f>IF(N178="snížená",J178,0)</f>
        <v>0</v>
      </c>
      <c r="BG178" s="144">
        <f>IF(N178="zákl. přenesená",J178,0)</f>
        <v>0</v>
      </c>
      <c r="BH178" s="144">
        <f>IF(N178="sníž. přenesená",J178,0)</f>
        <v>0</v>
      </c>
      <c r="BI178" s="144">
        <f>IF(N178="nulová",J178,0)</f>
        <v>0</v>
      </c>
      <c r="BJ178" s="18" t="s">
        <v>85</v>
      </c>
      <c r="BK178" s="144">
        <f>ROUND(I178*H178,2)</f>
        <v>0</v>
      </c>
      <c r="BL178" s="18" t="s">
        <v>173</v>
      </c>
      <c r="BM178" s="143" t="s">
        <v>2552</v>
      </c>
    </row>
    <row r="179" spans="2:65" s="1" customFormat="1">
      <c r="B179" s="33"/>
      <c r="D179" s="145" t="s">
        <v>175</v>
      </c>
      <c r="F179" s="146" t="s">
        <v>2553</v>
      </c>
      <c r="I179" s="147"/>
      <c r="L179" s="33"/>
      <c r="M179" s="148"/>
      <c r="T179" s="54"/>
      <c r="AT179" s="18" t="s">
        <v>175</v>
      </c>
      <c r="AU179" s="18" t="s">
        <v>85</v>
      </c>
    </row>
    <row r="180" spans="2:65" s="12" customFormat="1">
      <c r="B180" s="149"/>
      <c r="D180" s="150" t="s">
        <v>177</v>
      </c>
      <c r="E180" s="151" t="s">
        <v>19</v>
      </c>
      <c r="F180" s="152" t="s">
        <v>2554</v>
      </c>
      <c r="H180" s="151" t="s">
        <v>19</v>
      </c>
      <c r="I180" s="153"/>
      <c r="L180" s="149"/>
      <c r="M180" s="154"/>
      <c r="T180" s="155"/>
      <c r="AT180" s="151" t="s">
        <v>177</v>
      </c>
      <c r="AU180" s="151" t="s">
        <v>85</v>
      </c>
      <c r="AV180" s="12" t="s">
        <v>79</v>
      </c>
      <c r="AW180" s="12" t="s">
        <v>33</v>
      </c>
      <c r="AX180" s="12" t="s">
        <v>72</v>
      </c>
      <c r="AY180" s="151" t="s">
        <v>166</v>
      </c>
    </row>
    <row r="181" spans="2:65" s="12" customFormat="1">
      <c r="B181" s="149"/>
      <c r="D181" s="150" t="s">
        <v>177</v>
      </c>
      <c r="E181" s="151" t="s">
        <v>19</v>
      </c>
      <c r="F181" s="152" t="s">
        <v>1488</v>
      </c>
      <c r="H181" s="151" t="s">
        <v>19</v>
      </c>
      <c r="I181" s="153"/>
      <c r="L181" s="149"/>
      <c r="M181" s="154"/>
      <c r="T181" s="155"/>
      <c r="AT181" s="151" t="s">
        <v>177</v>
      </c>
      <c r="AU181" s="151" t="s">
        <v>85</v>
      </c>
      <c r="AV181" s="12" t="s">
        <v>79</v>
      </c>
      <c r="AW181" s="12" t="s">
        <v>33</v>
      </c>
      <c r="AX181" s="12" t="s">
        <v>72</v>
      </c>
      <c r="AY181" s="151" t="s">
        <v>166</v>
      </c>
    </row>
    <row r="182" spans="2:65" s="13" customFormat="1">
      <c r="B182" s="156"/>
      <c r="D182" s="150" t="s">
        <v>177</v>
      </c>
      <c r="E182" s="157" t="s">
        <v>19</v>
      </c>
      <c r="F182" s="158" t="s">
        <v>2555</v>
      </c>
      <c r="H182" s="159">
        <v>11.654999999999999</v>
      </c>
      <c r="I182" s="160"/>
      <c r="L182" s="156"/>
      <c r="M182" s="161"/>
      <c r="T182" s="162"/>
      <c r="AT182" s="157" t="s">
        <v>177</v>
      </c>
      <c r="AU182" s="157" t="s">
        <v>85</v>
      </c>
      <c r="AV182" s="13" t="s">
        <v>85</v>
      </c>
      <c r="AW182" s="13" t="s">
        <v>33</v>
      </c>
      <c r="AX182" s="13" t="s">
        <v>72</v>
      </c>
      <c r="AY182" s="157" t="s">
        <v>166</v>
      </c>
    </row>
    <row r="183" spans="2:65" s="13" customFormat="1">
      <c r="B183" s="156"/>
      <c r="D183" s="150" t="s">
        <v>177</v>
      </c>
      <c r="E183" s="157" t="s">
        <v>19</v>
      </c>
      <c r="F183" s="158" t="s">
        <v>387</v>
      </c>
      <c r="H183" s="159">
        <v>-1.89</v>
      </c>
      <c r="I183" s="160"/>
      <c r="L183" s="156"/>
      <c r="M183" s="161"/>
      <c r="T183" s="162"/>
      <c r="AT183" s="157" t="s">
        <v>177</v>
      </c>
      <c r="AU183" s="157" t="s">
        <v>85</v>
      </c>
      <c r="AV183" s="13" t="s">
        <v>85</v>
      </c>
      <c r="AW183" s="13" t="s">
        <v>33</v>
      </c>
      <c r="AX183" s="13" t="s">
        <v>72</v>
      </c>
      <c r="AY183" s="157" t="s">
        <v>166</v>
      </c>
    </row>
    <row r="184" spans="2:65" s="14" customFormat="1">
      <c r="B184" s="163"/>
      <c r="D184" s="150" t="s">
        <v>177</v>
      </c>
      <c r="E184" s="164" t="s">
        <v>19</v>
      </c>
      <c r="F184" s="165" t="s">
        <v>217</v>
      </c>
      <c r="H184" s="166">
        <v>9.7649999999999988</v>
      </c>
      <c r="I184" s="167"/>
      <c r="L184" s="163"/>
      <c r="M184" s="168"/>
      <c r="T184" s="169"/>
      <c r="AT184" s="164" t="s">
        <v>177</v>
      </c>
      <c r="AU184" s="164" t="s">
        <v>85</v>
      </c>
      <c r="AV184" s="14" t="s">
        <v>184</v>
      </c>
      <c r="AW184" s="14" t="s">
        <v>33</v>
      </c>
      <c r="AX184" s="14" t="s">
        <v>72</v>
      </c>
      <c r="AY184" s="164" t="s">
        <v>166</v>
      </c>
    </row>
    <row r="185" spans="2:65" s="12" customFormat="1">
      <c r="B185" s="149"/>
      <c r="D185" s="150" t="s">
        <v>177</v>
      </c>
      <c r="E185" s="151" t="s">
        <v>19</v>
      </c>
      <c r="F185" s="152" t="s">
        <v>213</v>
      </c>
      <c r="H185" s="151" t="s">
        <v>19</v>
      </c>
      <c r="I185" s="153"/>
      <c r="L185" s="149"/>
      <c r="M185" s="154"/>
      <c r="T185" s="155"/>
      <c r="AT185" s="151" t="s">
        <v>177</v>
      </c>
      <c r="AU185" s="151" t="s">
        <v>85</v>
      </c>
      <c r="AV185" s="12" t="s">
        <v>79</v>
      </c>
      <c r="AW185" s="12" t="s">
        <v>33</v>
      </c>
      <c r="AX185" s="12" t="s">
        <v>72</v>
      </c>
      <c r="AY185" s="151" t="s">
        <v>166</v>
      </c>
    </row>
    <row r="186" spans="2:65" s="13" customFormat="1">
      <c r="B186" s="156"/>
      <c r="D186" s="150" t="s">
        <v>177</v>
      </c>
      <c r="E186" s="157" t="s">
        <v>19</v>
      </c>
      <c r="F186" s="158" t="s">
        <v>2556</v>
      </c>
      <c r="H186" s="159">
        <v>13.513</v>
      </c>
      <c r="I186" s="160"/>
      <c r="L186" s="156"/>
      <c r="M186" s="161"/>
      <c r="T186" s="162"/>
      <c r="AT186" s="157" t="s">
        <v>177</v>
      </c>
      <c r="AU186" s="157" t="s">
        <v>85</v>
      </c>
      <c r="AV186" s="13" t="s">
        <v>85</v>
      </c>
      <c r="AW186" s="13" t="s">
        <v>33</v>
      </c>
      <c r="AX186" s="13" t="s">
        <v>72</v>
      </c>
      <c r="AY186" s="157" t="s">
        <v>166</v>
      </c>
    </row>
    <row r="187" spans="2:65" s="13" customFormat="1">
      <c r="B187" s="156"/>
      <c r="D187" s="150" t="s">
        <v>177</v>
      </c>
      <c r="E187" s="157" t="s">
        <v>19</v>
      </c>
      <c r="F187" s="158" t="s">
        <v>1766</v>
      </c>
      <c r="H187" s="159">
        <v>-2.52</v>
      </c>
      <c r="I187" s="160"/>
      <c r="L187" s="156"/>
      <c r="M187" s="161"/>
      <c r="T187" s="162"/>
      <c r="AT187" s="157" t="s">
        <v>177</v>
      </c>
      <c r="AU187" s="157" t="s">
        <v>85</v>
      </c>
      <c r="AV187" s="13" t="s">
        <v>85</v>
      </c>
      <c r="AW187" s="13" t="s">
        <v>33</v>
      </c>
      <c r="AX187" s="13" t="s">
        <v>72</v>
      </c>
      <c r="AY187" s="157" t="s">
        <v>166</v>
      </c>
    </row>
    <row r="188" spans="2:65" s="14" customFormat="1">
      <c r="B188" s="163"/>
      <c r="D188" s="150" t="s">
        <v>177</v>
      </c>
      <c r="E188" s="164" t="s">
        <v>19</v>
      </c>
      <c r="F188" s="165" t="s">
        <v>217</v>
      </c>
      <c r="H188" s="166">
        <v>10.993</v>
      </c>
      <c r="I188" s="167"/>
      <c r="L188" s="163"/>
      <c r="M188" s="168"/>
      <c r="T188" s="169"/>
      <c r="AT188" s="164" t="s">
        <v>177</v>
      </c>
      <c r="AU188" s="164" t="s">
        <v>85</v>
      </c>
      <c r="AV188" s="14" t="s">
        <v>184</v>
      </c>
      <c r="AW188" s="14" t="s">
        <v>33</v>
      </c>
      <c r="AX188" s="14" t="s">
        <v>72</v>
      </c>
      <c r="AY188" s="164" t="s">
        <v>166</v>
      </c>
    </row>
    <row r="189" spans="2:65" s="12" customFormat="1">
      <c r="B189" s="149"/>
      <c r="D189" s="150" t="s">
        <v>177</v>
      </c>
      <c r="E189" s="151" t="s">
        <v>19</v>
      </c>
      <c r="F189" s="152" t="s">
        <v>218</v>
      </c>
      <c r="H189" s="151" t="s">
        <v>19</v>
      </c>
      <c r="I189" s="153"/>
      <c r="L189" s="149"/>
      <c r="M189" s="154"/>
      <c r="T189" s="155"/>
      <c r="AT189" s="151" t="s">
        <v>177</v>
      </c>
      <c r="AU189" s="151" t="s">
        <v>85</v>
      </c>
      <c r="AV189" s="12" t="s">
        <v>79</v>
      </c>
      <c r="AW189" s="12" t="s">
        <v>33</v>
      </c>
      <c r="AX189" s="12" t="s">
        <v>72</v>
      </c>
      <c r="AY189" s="151" t="s">
        <v>166</v>
      </c>
    </row>
    <row r="190" spans="2:65" s="13" customFormat="1">
      <c r="B190" s="156"/>
      <c r="D190" s="150" t="s">
        <v>177</v>
      </c>
      <c r="E190" s="157" t="s">
        <v>19</v>
      </c>
      <c r="F190" s="158" t="s">
        <v>2557</v>
      </c>
      <c r="H190" s="159">
        <v>12.925000000000001</v>
      </c>
      <c r="I190" s="160"/>
      <c r="L190" s="156"/>
      <c r="M190" s="161"/>
      <c r="T190" s="162"/>
      <c r="AT190" s="157" t="s">
        <v>177</v>
      </c>
      <c r="AU190" s="157" t="s">
        <v>85</v>
      </c>
      <c r="AV190" s="13" t="s">
        <v>85</v>
      </c>
      <c r="AW190" s="13" t="s">
        <v>33</v>
      </c>
      <c r="AX190" s="13" t="s">
        <v>72</v>
      </c>
      <c r="AY190" s="157" t="s">
        <v>166</v>
      </c>
    </row>
    <row r="191" spans="2:65" s="13" customFormat="1">
      <c r="B191" s="156"/>
      <c r="D191" s="150" t="s">
        <v>177</v>
      </c>
      <c r="E191" s="157" t="s">
        <v>19</v>
      </c>
      <c r="F191" s="158" t="s">
        <v>1766</v>
      </c>
      <c r="H191" s="159">
        <v>-2.52</v>
      </c>
      <c r="I191" s="160"/>
      <c r="L191" s="156"/>
      <c r="M191" s="161"/>
      <c r="T191" s="162"/>
      <c r="AT191" s="157" t="s">
        <v>177</v>
      </c>
      <c r="AU191" s="157" t="s">
        <v>85</v>
      </c>
      <c r="AV191" s="13" t="s">
        <v>85</v>
      </c>
      <c r="AW191" s="13" t="s">
        <v>33</v>
      </c>
      <c r="AX191" s="13" t="s">
        <v>72</v>
      </c>
      <c r="AY191" s="157" t="s">
        <v>166</v>
      </c>
    </row>
    <row r="192" spans="2:65" s="14" customFormat="1">
      <c r="B192" s="163"/>
      <c r="D192" s="150" t="s">
        <v>177</v>
      </c>
      <c r="E192" s="164" t="s">
        <v>19</v>
      </c>
      <c r="F192" s="165" t="s">
        <v>217</v>
      </c>
      <c r="H192" s="166">
        <v>10.405000000000001</v>
      </c>
      <c r="I192" s="167"/>
      <c r="L192" s="163"/>
      <c r="M192" s="168"/>
      <c r="T192" s="169"/>
      <c r="AT192" s="164" t="s">
        <v>177</v>
      </c>
      <c r="AU192" s="164" t="s">
        <v>85</v>
      </c>
      <c r="AV192" s="14" t="s">
        <v>184</v>
      </c>
      <c r="AW192" s="14" t="s">
        <v>33</v>
      </c>
      <c r="AX192" s="14" t="s">
        <v>72</v>
      </c>
      <c r="AY192" s="164" t="s">
        <v>166</v>
      </c>
    </row>
    <row r="193" spans="2:65" s="12" customFormat="1">
      <c r="B193" s="149"/>
      <c r="D193" s="150" t="s">
        <v>177</v>
      </c>
      <c r="E193" s="151" t="s">
        <v>19</v>
      </c>
      <c r="F193" s="152" t="s">
        <v>2549</v>
      </c>
      <c r="H193" s="151" t="s">
        <v>19</v>
      </c>
      <c r="I193" s="153"/>
      <c r="L193" s="149"/>
      <c r="M193" s="154"/>
      <c r="T193" s="155"/>
      <c r="AT193" s="151" t="s">
        <v>177</v>
      </c>
      <c r="AU193" s="151" t="s">
        <v>85</v>
      </c>
      <c r="AV193" s="12" t="s">
        <v>79</v>
      </c>
      <c r="AW193" s="12" t="s">
        <v>33</v>
      </c>
      <c r="AX193" s="12" t="s">
        <v>72</v>
      </c>
      <c r="AY193" s="151" t="s">
        <v>166</v>
      </c>
    </row>
    <row r="194" spans="2:65" s="13" customFormat="1">
      <c r="B194" s="156"/>
      <c r="D194" s="150" t="s">
        <v>177</v>
      </c>
      <c r="E194" s="157" t="s">
        <v>19</v>
      </c>
      <c r="F194" s="158" t="s">
        <v>2557</v>
      </c>
      <c r="H194" s="159">
        <v>12.925000000000001</v>
      </c>
      <c r="I194" s="160"/>
      <c r="L194" s="156"/>
      <c r="M194" s="161"/>
      <c r="T194" s="162"/>
      <c r="AT194" s="157" t="s">
        <v>177</v>
      </c>
      <c r="AU194" s="157" t="s">
        <v>85</v>
      </c>
      <c r="AV194" s="13" t="s">
        <v>85</v>
      </c>
      <c r="AW194" s="13" t="s">
        <v>33</v>
      </c>
      <c r="AX194" s="13" t="s">
        <v>72</v>
      </c>
      <c r="AY194" s="157" t="s">
        <v>166</v>
      </c>
    </row>
    <row r="195" spans="2:65" s="13" customFormat="1">
      <c r="B195" s="156"/>
      <c r="D195" s="150" t="s">
        <v>177</v>
      </c>
      <c r="E195" s="157" t="s">
        <v>19</v>
      </c>
      <c r="F195" s="158" t="s">
        <v>1766</v>
      </c>
      <c r="H195" s="159">
        <v>-2.52</v>
      </c>
      <c r="I195" s="160"/>
      <c r="L195" s="156"/>
      <c r="M195" s="161"/>
      <c r="T195" s="162"/>
      <c r="AT195" s="157" t="s">
        <v>177</v>
      </c>
      <c r="AU195" s="157" t="s">
        <v>85</v>
      </c>
      <c r="AV195" s="13" t="s">
        <v>85</v>
      </c>
      <c r="AW195" s="13" t="s">
        <v>33</v>
      </c>
      <c r="AX195" s="13" t="s">
        <v>72</v>
      </c>
      <c r="AY195" s="157" t="s">
        <v>166</v>
      </c>
    </row>
    <row r="196" spans="2:65" s="14" customFormat="1">
      <c r="B196" s="163"/>
      <c r="D196" s="150" t="s">
        <v>177</v>
      </c>
      <c r="E196" s="164" t="s">
        <v>19</v>
      </c>
      <c r="F196" s="165" t="s">
        <v>217</v>
      </c>
      <c r="H196" s="166">
        <v>10.405000000000001</v>
      </c>
      <c r="I196" s="167"/>
      <c r="L196" s="163"/>
      <c r="M196" s="168"/>
      <c r="T196" s="169"/>
      <c r="AT196" s="164" t="s">
        <v>177</v>
      </c>
      <c r="AU196" s="164" t="s">
        <v>85</v>
      </c>
      <c r="AV196" s="14" t="s">
        <v>184</v>
      </c>
      <c r="AW196" s="14" t="s">
        <v>33</v>
      </c>
      <c r="AX196" s="14" t="s">
        <v>72</v>
      </c>
      <c r="AY196" s="164" t="s">
        <v>166</v>
      </c>
    </row>
    <row r="197" spans="2:65" s="12" customFormat="1">
      <c r="B197" s="149"/>
      <c r="D197" s="150" t="s">
        <v>177</v>
      </c>
      <c r="E197" s="151" t="s">
        <v>19</v>
      </c>
      <c r="F197" s="152" t="s">
        <v>2558</v>
      </c>
      <c r="H197" s="151" t="s">
        <v>19</v>
      </c>
      <c r="I197" s="153"/>
      <c r="L197" s="149"/>
      <c r="M197" s="154"/>
      <c r="T197" s="155"/>
      <c r="AT197" s="151" t="s">
        <v>177</v>
      </c>
      <c r="AU197" s="151" t="s">
        <v>85</v>
      </c>
      <c r="AV197" s="12" t="s">
        <v>79</v>
      </c>
      <c r="AW197" s="12" t="s">
        <v>33</v>
      </c>
      <c r="AX197" s="12" t="s">
        <v>72</v>
      </c>
      <c r="AY197" s="151" t="s">
        <v>166</v>
      </c>
    </row>
    <row r="198" spans="2:65" s="13" customFormat="1">
      <c r="B198" s="156"/>
      <c r="D198" s="150" t="s">
        <v>177</v>
      </c>
      <c r="E198" s="157" t="s">
        <v>19</v>
      </c>
      <c r="F198" s="158" t="s">
        <v>2559</v>
      </c>
      <c r="H198" s="159">
        <v>1.8959999999999999</v>
      </c>
      <c r="I198" s="160"/>
      <c r="L198" s="156"/>
      <c r="M198" s="161"/>
      <c r="T198" s="162"/>
      <c r="AT198" s="157" t="s">
        <v>177</v>
      </c>
      <c r="AU198" s="157" t="s">
        <v>85</v>
      </c>
      <c r="AV198" s="13" t="s">
        <v>85</v>
      </c>
      <c r="AW198" s="13" t="s">
        <v>33</v>
      </c>
      <c r="AX198" s="13" t="s">
        <v>72</v>
      </c>
      <c r="AY198" s="157" t="s">
        <v>166</v>
      </c>
    </row>
    <row r="199" spans="2:65" s="14" customFormat="1">
      <c r="B199" s="163"/>
      <c r="D199" s="150" t="s">
        <v>177</v>
      </c>
      <c r="E199" s="164" t="s">
        <v>19</v>
      </c>
      <c r="F199" s="165" t="s">
        <v>217</v>
      </c>
      <c r="H199" s="166">
        <v>1.8959999999999999</v>
      </c>
      <c r="I199" s="167"/>
      <c r="L199" s="163"/>
      <c r="M199" s="168"/>
      <c r="T199" s="169"/>
      <c r="AT199" s="164" t="s">
        <v>177</v>
      </c>
      <c r="AU199" s="164" t="s">
        <v>85</v>
      </c>
      <c r="AV199" s="14" t="s">
        <v>184</v>
      </c>
      <c r="AW199" s="14" t="s">
        <v>33</v>
      </c>
      <c r="AX199" s="14" t="s">
        <v>72</v>
      </c>
      <c r="AY199" s="164" t="s">
        <v>166</v>
      </c>
    </row>
    <row r="200" spans="2:65" s="15" customFormat="1">
      <c r="B200" s="170"/>
      <c r="D200" s="150" t="s">
        <v>177</v>
      </c>
      <c r="E200" s="171" t="s">
        <v>19</v>
      </c>
      <c r="F200" s="172" t="s">
        <v>228</v>
      </c>
      <c r="H200" s="173">
        <v>43.463999999999999</v>
      </c>
      <c r="I200" s="174"/>
      <c r="L200" s="170"/>
      <c r="M200" s="175"/>
      <c r="T200" s="176"/>
      <c r="AT200" s="171" t="s">
        <v>177</v>
      </c>
      <c r="AU200" s="171" t="s">
        <v>85</v>
      </c>
      <c r="AV200" s="15" t="s">
        <v>173</v>
      </c>
      <c r="AW200" s="15" t="s">
        <v>33</v>
      </c>
      <c r="AX200" s="15" t="s">
        <v>79</v>
      </c>
      <c r="AY200" s="171" t="s">
        <v>166</v>
      </c>
    </row>
    <row r="201" spans="2:65" s="1" customFormat="1" ht="24.2" customHeight="1">
      <c r="B201" s="33"/>
      <c r="C201" s="132" t="s">
        <v>291</v>
      </c>
      <c r="D201" s="132" t="s">
        <v>168</v>
      </c>
      <c r="E201" s="133" t="s">
        <v>230</v>
      </c>
      <c r="F201" s="134" t="s">
        <v>231</v>
      </c>
      <c r="G201" s="135" t="s">
        <v>232</v>
      </c>
      <c r="H201" s="136">
        <v>6.2480000000000002</v>
      </c>
      <c r="I201" s="137"/>
      <c r="J201" s="138">
        <f>ROUND(I201*H201,2)</f>
        <v>0</v>
      </c>
      <c r="K201" s="134" t="s">
        <v>172</v>
      </c>
      <c r="L201" s="33"/>
      <c r="M201" s="139" t="s">
        <v>19</v>
      </c>
      <c r="N201" s="140" t="s">
        <v>44</v>
      </c>
      <c r="P201" s="141">
        <f>O201*H201</f>
        <v>0</v>
      </c>
      <c r="Q201" s="141">
        <v>0.18149000000000001</v>
      </c>
      <c r="R201" s="141">
        <f>Q201*H201</f>
        <v>1.13394952</v>
      </c>
      <c r="S201" s="141">
        <v>0</v>
      </c>
      <c r="T201" s="142">
        <f>S201*H201</f>
        <v>0</v>
      </c>
      <c r="AR201" s="143" t="s">
        <v>173</v>
      </c>
      <c r="AT201" s="143" t="s">
        <v>168</v>
      </c>
      <c r="AU201" s="143" t="s">
        <v>85</v>
      </c>
      <c r="AY201" s="18" t="s">
        <v>166</v>
      </c>
      <c r="BE201" s="144">
        <f>IF(N201="základní",J201,0)</f>
        <v>0</v>
      </c>
      <c r="BF201" s="144">
        <f>IF(N201="snížená",J201,0)</f>
        <v>0</v>
      </c>
      <c r="BG201" s="144">
        <f>IF(N201="zákl. přenesená",J201,0)</f>
        <v>0</v>
      </c>
      <c r="BH201" s="144">
        <f>IF(N201="sníž. přenesená",J201,0)</f>
        <v>0</v>
      </c>
      <c r="BI201" s="144">
        <f>IF(N201="nulová",J201,0)</f>
        <v>0</v>
      </c>
      <c r="BJ201" s="18" t="s">
        <v>85</v>
      </c>
      <c r="BK201" s="144">
        <f>ROUND(I201*H201,2)</f>
        <v>0</v>
      </c>
      <c r="BL201" s="18" t="s">
        <v>173</v>
      </c>
      <c r="BM201" s="143" t="s">
        <v>2560</v>
      </c>
    </row>
    <row r="202" spans="2:65" s="1" customFormat="1">
      <c r="B202" s="33"/>
      <c r="D202" s="145" t="s">
        <v>175</v>
      </c>
      <c r="F202" s="146" t="s">
        <v>234</v>
      </c>
      <c r="I202" s="147"/>
      <c r="L202" s="33"/>
      <c r="M202" s="148"/>
      <c r="T202" s="54"/>
      <c r="AT202" s="18" t="s">
        <v>175</v>
      </c>
      <c r="AU202" s="18" t="s">
        <v>85</v>
      </c>
    </row>
    <row r="203" spans="2:65" s="12" customFormat="1">
      <c r="B203" s="149"/>
      <c r="D203" s="150" t="s">
        <v>177</v>
      </c>
      <c r="E203" s="151" t="s">
        <v>19</v>
      </c>
      <c r="F203" s="152" t="s">
        <v>2549</v>
      </c>
      <c r="H203" s="151" t="s">
        <v>19</v>
      </c>
      <c r="I203" s="153"/>
      <c r="L203" s="149"/>
      <c r="M203" s="154"/>
      <c r="T203" s="155"/>
      <c r="AT203" s="151" t="s">
        <v>177</v>
      </c>
      <c r="AU203" s="151" t="s">
        <v>85</v>
      </c>
      <c r="AV203" s="12" t="s">
        <v>79</v>
      </c>
      <c r="AW203" s="12" t="s">
        <v>33</v>
      </c>
      <c r="AX203" s="12" t="s">
        <v>72</v>
      </c>
      <c r="AY203" s="151" t="s">
        <v>166</v>
      </c>
    </row>
    <row r="204" spans="2:65" s="13" customFormat="1">
      <c r="B204" s="156"/>
      <c r="D204" s="150" t="s">
        <v>177</v>
      </c>
      <c r="E204" s="157" t="s">
        <v>19</v>
      </c>
      <c r="F204" s="158" t="s">
        <v>2561</v>
      </c>
      <c r="H204" s="159">
        <v>6.2480000000000002</v>
      </c>
      <c r="I204" s="160"/>
      <c r="L204" s="156"/>
      <c r="M204" s="161"/>
      <c r="T204" s="162"/>
      <c r="AT204" s="157" t="s">
        <v>177</v>
      </c>
      <c r="AU204" s="157" t="s">
        <v>85</v>
      </c>
      <c r="AV204" s="13" t="s">
        <v>85</v>
      </c>
      <c r="AW204" s="13" t="s">
        <v>33</v>
      </c>
      <c r="AX204" s="13" t="s">
        <v>79</v>
      </c>
      <c r="AY204" s="157" t="s">
        <v>166</v>
      </c>
    </row>
    <row r="205" spans="2:65" s="1" customFormat="1" ht="33" customHeight="1">
      <c r="B205" s="33"/>
      <c r="C205" s="132" t="s">
        <v>300</v>
      </c>
      <c r="D205" s="132" t="s">
        <v>168</v>
      </c>
      <c r="E205" s="133" t="s">
        <v>2562</v>
      </c>
      <c r="F205" s="134" t="s">
        <v>2563</v>
      </c>
      <c r="G205" s="135" t="s">
        <v>232</v>
      </c>
      <c r="H205" s="136">
        <v>3.218</v>
      </c>
      <c r="I205" s="137"/>
      <c r="J205" s="138">
        <f>ROUND(I205*H205,2)</f>
        <v>0</v>
      </c>
      <c r="K205" s="134" t="s">
        <v>172</v>
      </c>
      <c r="L205" s="33"/>
      <c r="M205" s="139" t="s">
        <v>19</v>
      </c>
      <c r="N205" s="140" t="s">
        <v>44</v>
      </c>
      <c r="P205" s="141">
        <f>O205*H205</f>
        <v>0</v>
      </c>
      <c r="Q205" s="141">
        <v>0.24410999999999999</v>
      </c>
      <c r="R205" s="141">
        <f>Q205*H205</f>
        <v>0.78554597999999998</v>
      </c>
      <c r="S205" s="141">
        <v>0</v>
      </c>
      <c r="T205" s="142">
        <f>S205*H205</f>
        <v>0</v>
      </c>
      <c r="AR205" s="143" t="s">
        <v>173</v>
      </c>
      <c r="AT205" s="143" t="s">
        <v>168</v>
      </c>
      <c r="AU205" s="143" t="s">
        <v>85</v>
      </c>
      <c r="AY205" s="18" t="s">
        <v>166</v>
      </c>
      <c r="BE205" s="144">
        <f>IF(N205="základní",J205,0)</f>
        <v>0</v>
      </c>
      <c r="BF205" s="144">
        <f>IF(N205="snížená",J205,0)</f>
        <v>0</v>
      </c>
      <c r="BG205" s="144">
        <f>IF(N205="zákl. přenesená",J205,0)</f>
        <v>0</v>
      </c>
      <c r="BH205" s="144">
        <f>IF(N205="sníž. přenesená",J205,0)</f>
        <v>0</v>
      </c>
      <c r="BI205" s="144">
        <f>IF(N205="nulová",J205,0)</f>
        <v>0</v>
      </c>
      <c r="BJ205" s="18" t="s">
        <v>85</v>
      </c>
      <c r="BK205" s="144">
        <f>ROUND(I205*H205,2)</f>
        <v>0</v>
      </c>
      <c r="BL205" s="18" t="s">
        <v>173</v>
      </c>
      <c r="BM205" s="143" t="s">
        <v>2564</v>
      </c>
    </row>
    <row r="206" spans="2:65" s="1" customFormat="1">
      <c r="B206" s="33"/>
      <c r="D206" s="145" t="s">
        <v>175</v>
      </c>
      <c r="F206" s="146" t="s">
        <v>2565</v>
      </c>
      <c r="I206" s="147"/>
      <c r="L206" s="33"/>
      <c r="M206" s="148"/>
      <c r="T206" s="54"/>
      <c r="AT206" s="18" t="s">
        <v>175</v>
      </c>
      <c r="AU206" s="18" t="s">
        <v>85</v>
      </c>
    </row>
    <row r="207" spans="2:65" s="12" customFormat="1">
      <c r="B207" s="149"/>
      <c r="D207" s="150" t="s">
        <v>177</v>
      </c>
      <c r="E207" s="151" t="s">
        <v>19</v>
      </c>
      <c r="F207" s="152" t="s">
        <v>1488</v>
      </c>
      <c r="H207" s="151" t="s">
        <v>19</v>
      </c>
      <c r="I207" s="153"/>
      <c r="L207" s="149"/>
      <c r="M207" s="154"/>
      <c r="T207" s="155"/>
      <c r="AT207" s="151" t="s">
        <v>177</v>
      </c>
      <c r="AU207" s="151" t="s">
        <v>85</v>
      </c>
      <c r="AV207" s="12" t="s">
        <v>79</v>
      </c>
      <c r="AW207" s="12" t="s">
        <v>33</v>
      </c>
      <c r="AX207" s="12" t="s">
        <v>72</v>
      </c>
      <c r="AY207" s="151" t="s">
        <v>166</v>
      </c>
    </row>
    <row r="208" spans="2:65" s="13" customFormat="1">
      <c r="B208" s="156"/>
      <c r="D208" s="150" t="s">
        <v>177</v>
      </c>
      <c r="E208" s="157" t="s">
        <v>19</v>
      </c>
      <c r="F208" s="158" t="s">
        <v>2566</v>
      </c>
      <c r="H208" s="159">
        <v>3.218</v>
      </c>
      <c r="I208" s="160"/>
      <c r="L208" s="156"/>
      <c r="M208" s="161"/>
      <c r="T208" s="162"/>
      <c r="AT208" s="157" t="s">
        <v>177</v>
      </c>
      <c r="AU208" s="157" t="s">
        <v>85</v>
      </c>
      <c r="AV208" s="13" t="s">
        <v>85</v>
      </c>
      <c r="AW208" s="13" t="s">
        <v>33</v>
      </c>
      <c r="AX208" s="13" t="s">
        <v>79</v>
      </c>
      <c r="AY208" s="157" t="s">
        <v>166</v>
      </c>
    </row>
    <row r="209" spans="2:65" s="1" customFormat="1" ht="24.2" customHeight="1">
      <c r="B209" s="33"/>
      <c r="C209" s="132" t="s">
        <v>308</v>
      </c>
      <c r="D209" s="132" t="s">
        <v>168</v>
      </c>
      <c r="E209" s="133" t="s">
        <v>244</v>
      </c>
      <c r="F209" s="134" t="s">
        <v>245</v>
      </c>
      <c r="G209" s="135" t="s">
        <v>232</v>
      </c>
      <c r="H209" s="136">
        <v>12.555999999999999</v>
      </c>
      <c r="I209" s="137"/>
      <c r="J209" s="138">
        <f>ROUND(I209*H209,2)</f>
        <v>0</v>
      </c>
      <c r="K209" s="134" t="s">
        <v>172</v>
      </c>
      <c r="L209" s="33"/>
      <c r="M209" s="139" t="s">
        <v>19</v>
      </c>
      <c r="N209" s="140" t="s">
        <v>44</v>
      </c>
      <c r="P209" s="141">
        <f>O209*H209</f>
        <v>0</v>
      </c>
      <c r="Q209" s="141">
        <v>6.1719999999999997E-2</v>
      </c>
      <c r="R209" s="141">
        <f>Q209*H209</f>
        <v>0.77495631999999992</v>
      </c>
      <c r="S209" s="141">
        <v>0</v>
      </c>
      <c r="T209" s="142">
        <f>S209*H209</f>
        <v>0</v>
      </c>
      <c r="AR209" s="143" t="s">
        <v>173</v>
      </c>
      <c r="AT209" s="143" t="s">
        <v>168</v>
      </c>
      <c r="AU209" s="143" t="s">
        <v>85</v>
      </c>
      <c r="AY209" s="18" t="s">
        <v>166</v>
      </c>
      <c r="BE209" s="144">
        <f>IF(N209="základní",J209,0)</f>
        <v>0</v>
      </c>
      <c r="BF209" s="144">
        <f>IF(N209="snížená",J209,0)</f>
        <v>0</v>
      </c>
      <c r="BG209" s="144">
        <f>IF(N209="zákl. přenesená",J209,0)</f>
        <v>0</v>
      </c>
      <c r="BH209" s="144">
        <f>IF(N209="sníž. přenesená",J209,0)</f>
        <v>0</v>
      </c>
      <c r="BI209" s="144">
        <f>IF(N209="nulová",J209,0)</f>
        <v>0</v>
      </c>
      <c r="BJ209" s="18" t="s">
        <v>85</v>
      </c>
      <c r="BK209" s="144">
        <f>ROUND(I209*H209,2)</f>
        <v>0</v>
      </c>
      <c r="BL209" s="18" t="s">
        <v>173</v>
      </c>
      <c r="BM209" s="143" t="s">
        <v>2567</v>
      </c>
    </row>
    <row r="210" spans="2:65" s="1" customFormat="1">
      <c r="B210" s="33"/>
      <c r="D210" s="145" t="s">
        <v>175</v>
      </c>
      <c r="F210" s="146" t="s">
        <v>247</v>
      </c>
      <c r="I210" s="147"/>
      <c r="L210" s="33"/>
      <c r="M210" s="148"/>
      <c r="T210" s="54"/>
      <c r="AT210" s="18" t="s">
        <v>175</v>
      </c>
      <c r="AU210" s="18" t="s">
        <v>85</v>
      </c>
    </row>
    <row r="211" spans="2:65" s="12" customFormat="1">
      <c r="B211" s="149"/>
      <c r="D211" s="150" t="s">
        <v>177</v>
      </c>
      <c r="E211" s="151" t="s">
        <v>19</v>
      </c>
      <c r="F211" s="152" t="s">
        <v>1488</v>
      </c>
      <c r="H211" s="151" t="s">
        <v>19</v>
      </c>
      <c r="I211" s="153"/>
      <c r="L211" s="149"/>
      <c r="M211" s="154"/>
      <c r="T211" s="155"/>
      <c r="AT211" s="151" t="s">
        <v>177</v>
      </c>
      <c r="AU211" s="151" t="s">
        <v>85</v>
      </c>
      <c r="AV211" s="12" t="s">
        <v>79</v>
      </c>
      <c r="AW211" s="12" t="s">
        <v>33</v>
      </c>
      <c r="AX211" s="12" t="s">
        <v>72</v>
      </c>
      <c r="AY211" s="151" t="s">
        <v>166</v>
      </c>
    </row>
    <row r="212" spans="2:65" s="13" customFormat="1">
      <c r="B212" s="156"/>
      <c r="D212" s="150" t="s">
        <v>177</v>
      </c>
      <c r="E212" s="157" t="s">
        <v>19</v>
      </c>
      <c r="F212" s="158" t="s">
        <v>2568</v>
      </c>
      <c r="H212" s="159">
        <v>2.2280000000000002</v>
      </c>
      <c r="I212" s="160"/>
      <c r="L212" s="156"/>
      <c r="M212" s="161"/>
      <c r="T212" s="162"/>
      <c r="AT212" s="157" t="s">
        <v>177</v>
      </c>
      <c r="AU212" s="157" t="s">
        <v>85</v>
      </c>
      <c r="AV212" s="13" t="s">
        <v>85</v>
      </c>
      <c r="AW212" s="13" t="s">
        <v>33</v>
      </c>
      <c r="AX212" s="13" t="s">
        <v>72</v>
      </c>
      <c r="AY212" s="157" t="s">
        <v>166</v>
      </c>
    </row>
    <row r="213" spans="2:65" s="12" customFormat="1">
      <c r="B213" s="149"/>
      <c r="D213" s="150" t="s">
        <v>177</v>
      </c>
      <c r="E213" s="151" t="s">
        <v>19</v>
      </c>
      <c r="F213" s="152" t="s">
        <v>213</v>
      </c>
      <c r="H213" s="151" t="s">
        <v>19</v>
      </c>
      <c r="I213" s="153"/>
      <c r="L213" s="149"/>
      <c r="M213" s="154"/>
      <c r="T213" s="155"/>
      <c r="AT213" s="151" t="s">
        <v>177</v>
      </c>
      <c r="AU213" s="151" t="s">
        <v>85</v>
      </c>
      <c r="AV213" s="12" t="s">
        <v>79</v>
      </c>
      <c r="AW213" s="12" t="s">
        <v>33</v>
      </c>
      <c r="AX213" s="12" t="s">
        <v>72</v>
      </c>
      <c r="AY213" s="151" t="s">
        <v>166</v>
      </c>
    </row>
    <row r="214" spans="2:65" s="13" customFormat="1">
      <c r="B214" s="156"/>
      <c r="D214" s="150" t="s">
        <v>177</v>
      </c>
      <c r="E214" s="157" t="s">
        <v>19</v>
      </c>
      <c r="F214" s="158" t="s">
        <v>2569</v>
      </c>
      <c r="H214" s="159">
        <v>2.8050000000000002</v>
      </c>
      <c r="I214" s="160"/>
      <c r="L214" s="156"/>
      <c r="M214" s="161"/>
      <c r="T214" s="162"/>
      <c r="AT214" s="157" t="s">
        <v>177</v>
      </c>
      <c r="AU214" s="157" t="s">
        <v>85</v>
      </c>
      <c r="AV214" s="13" t="s">
        <v>85</v>
      </c>
      <c r="AW214" s="13" t="s">
        <v>33</v>
      </c>
      <c r="AX214" s="13" t="s">
        <v>72</v>
      </c>
      <c r="AY214" s="157" t="s">
        <v>166</v>
      </c>
    </row>
    <row r="215" spans="2:65" s="12" customFormat="1">
      <c r="B215" s="149"/>
      <c r="D215" s="150" t="s">
        <v>177</v>
      </c>
      <c r="E215" s="151" t="s">
        <v>19</v>
      </c>
      <c r="F215" s="152" t="s">
        <v>218</v>
      </c>
      <c r="H215" s="151" t="s">
        <v>19</v>
      </c>
      <c r="I215" s="153"/>
      <c r="L215" s="149"/>
      <c r="M215" s="154"/>
      <c r="T215" s="155"/>
      <c r="AT215" s="151" t="s">
        <v>177</v>
      </c>
      <c r="AU215" s="151" t="s">
        <v>85</v>
      </c>
      <c r="AV215" s="12" t="s">
        <v>79</v>
      </c>
      <c r="AW215" s="12" t="s">
        <v>33</v>
      </c>
      <c r="AX215" s="12" t="s">
        <v>72</v>
      </c>
      <c r="AY215" s="151" t="s">
        <v>166</v>
      </c>
    </row>
    <row r="216" spans="2:65" s="13" customFormat="1">
      <c r="B216" s="156"/>
      <c r="D216" s="150" t="s">
        <v>177</v>
      </c>
      <c r="E216" s="157" t="s">
        <v>19</v>
      </c>
      <c r="F216" s="158" t="s">
        <v>2569</v>
      </c>
      <c r="H216" s="159">
        <v>2.8050000000000002</v>
      </c>
      <c r="I216" s="160"/>
      <c r="L216" s="156"/>
      <c r="M216" s="161"/>
      <c r="T216" s="162"/>
      <c r="AT216" s="157" t="s">
        <v>177</v>
      </c>
      <c r="AU216" s="157" t="s">
        <v>85</v>
      </c>
      <c r="AV216" s="13" t="s">
        <v>85</v>
      </c>
      <c r="AW216" s="13" t="s">
        <v>33</v>
      </c>
      <c r="AX216" s="13" t="s">
        <v>72</v>
      </c>
      <c r="AY216" s="157" t="s">
        <v>166</v>
      </c>
    </row>
    <row r="217" spans="2:65" s="12" customFormat="1">
      <c r="B217" s="149"/>
      <c r="D217" s="150" t="s">
        <v>177</v>
      </c>
      <c r="E217" s="151" t="s">
        <v>19</v>
      </c>
      <c r="F217" s="152" t="s">
        <v>2549</v>
      </c>
      <c r="H217" s="151" t="s">
        <v>19</v>
      </c>
      <c r="I217" s="153"/>
      <c r="L217" s="149"/>
      <c r="M217" s="154"/>
      <c r="T217" s="155"/>
      <c r="AT217" s="151" t="s">
        <v>177</v>
      </c>
      <c r="AU217" s="151" t="s">
        <v>85</v>
      </c>
      <c r="AV217" s="12" t="s">
        <v>79</v>
      </c>
      <c r="AW217" s="12" t="s">
        <v>33</v>
      </c>
      <c r="AX217" s="12" t="s">
        <v>72</v>
      </c>
      <c r="AY217" s="151" t="s">
        <v>166</v>
      </c>
    </row>
    <row r="218" spans="2:65" s="13" customFormat="1">
      <c r="B218" s="156"/>
      <c r="D218" s="150" t="s">
        <v>177</v>
      </c>
      <c r="E218" s="157" t="s">
        <v>19</v>
      </c>
      <c r="F218" s="158" t="s">
        <v>2570</v>
      </c>
      <c r="H218" s="159">
        <v>1.913</v>
      </c>
      <c r="I218" s="160"/>
      <c r="L218" s="156"/>
      <c r="M218" s="161"/>
      <c r="T218" s="162"/>
      <c r="AT218" s="157" t="s">
        <v>177</v>
      </c>
      <c r="AU218" s="157" t="s">
        <v>85</v>
      </c>
      <c r="AV218" s="13" t="s">
        <v>85</v>
      </c>
      <c r="AW218" s="13" t="s">
        <v>33</v>
      </c>
      <c r="AX218" s="13" t="s">
        <v>72</v>
      </c>
      <c r="AY218" s="157" t="s">
        <v>166</v>
      </c>
    </row>
    <row r="219" spans="2:65" s="13" customFormat="1">
      <c r="B219" s="156"/>
      <c r="D219" s="150" t="s">
        <v>177</v>
      </c>
      <c r="E219" s="157" t="s">
        <v>19</v>
      </c>
      <c r="F219" s="158" t="s">
        <v>2569</v>
      </c>
      <c r="H219" s="159">
        <v>2.8050000000000002</v>
      </c>
      <c r="I219" s="160"/>
      <c r="L219" s="156"/>
      <c r="M219" s="161"/>
      <c r="T219" s="162"/>
      <c r="AT219" s="157" t="s">
        <v>177</v>
      </c>
      <c r="AU219" s="157" t="s">
        <v>85</v>
      </c>
      <c r="AV219" s="13" t="s">
        <v>85</v>
      </c>
      <c r="AW219" s="13" t="s">
        <v>33</v>
      </c>
      <c r="AX219" s="13" t="s">
        <v>72</v>
      </c>
      <c r="AY219" s="157" t="s">
        <v>166</v>
      </c>
    </row>
    <row r="220" spans="2:65" s="15" customFormat="1">
      <c r="B220" s="170"/>
      <c r="D220" s="150" t="s">
        <v>177</v>
      </c>
      <c r="E220" s="171" t="s">
        <v>19</v>
      </c>
      <c r="F220" s="172" t="s">
        <v>228</v>
      </c>
      <c r="H220" s="173">
        <v>12.556000000000001</v>
      </c>
      <c r="I220" s="174"/>
      <c r="L220" s="170"/>
      <c r="M220" s="175"/>
      <c r="T220" s="176"/>
      <c r="AT220" s="171" t="s">
        <v>177</v>
      </c>
      <c r="AU220" s="171" t="s">
        <v>85</v>
      </c>
      <c r="AV220" s="15" t="s">
        <v>173</v>
      </c>
      <c r="AW220" s="15" t="s">
        <v>33</v>
      </c>
      <c r="AX220" s="15" t="s">
        <v>79</v>
      </c>
      <c r="AY220" s="171" t="s">
        <v>166</v>
      </c>
    </row>
    <row r="221" spans="2:65" s="1" customFormat="1" ht="24.2" customHeight="1">
      <c r="B221" s="33"/>
      <c r="C221" s="132" t="s">
        <v>313</v>
      </c>
      <c r="D221" s="132" t="s">
        <v>168</v>
      </c>
      <c r="E221" s="133" t="s">
        <v>2571</v>
      </c>
      <c r="F221" s="134" t="s">
        <v>2572</v>
      </c>
      <c r="G221" s="135" t="s">
        <v>232</v>
      </c>
      <c r="H221" s="136">
        <v>1.02</v>
      </c>
      <c r="I221" s="137"/>
      <c r="J221" s="138">
        <f>ROUND(I221*H221,2)</f>
        <v>0</v>
      </c>
      <c r="K221" s="134" t="s">
        <v>172</v>
      </c>
      <c r="L221" s="33"/>
      <c r="M221" s="139" t="s">
        <v>19</v>
      </c>
      <c r="N221" s="140" t="s">
        <v>44</v>
      </c>
      <c r="P221" s="141">
        <f>O221*H221</f>
        <v>0</v>
      </c>
      <c r="Q221" s="141">
        <v>6.4519999999999994E-2</v>
      </c>
      <c r="R221" s="141">
        <f>Q221*H221</f>
        <v>6.5810399999999991E-2</v>
      </c>
      <c r="S221" s="141">
        <v>0</v>
      </c>
      <c r="T221" s="142">
        <f>S221*H221</f>
        <v>0</v>
      </c>
      <c r="AR221" s="143" t="s">
        <v>173</v>
      </c>
      <c r="AT221" s="143" t="s">
        <v>168</v>
      </c>
      <c r="AU221" s="143" t="s">
        <v>85</v>
      </c>
      <c r="AY221" s="18" t="s">
        <v>166</v>
      </c>
      <c r="BE221" s="144">
        <f>IF(N221="základní",J221,0)</f>
        <v>0</v>
      </c>
      <c r="BF221" s="144">
        <f>IF(N221="snížená",J221,0)</f>
        <v>0</v>
      </c>
      <c r="BG221" s="144">
        <f>IF(N221="zákl. přenesená",J221,0)</f>
        <v>0</v>
      </c>
      <c r="BH221" s="144">
        <f>IF(N221="sníž. přenesená",J221,0)</f>
        <v>0</v>
      </c>
      <c r="BI221" s="144">
        <f>IF(N221="nulová",J221,0)</f>
        <v>0</v>
      </c>
      <c r="BJ221" s="18" t="s">
        <v>85</v>
      </c>
      <c r="BK221" s="144">
        <f>ROUND(I221*H221,2)</f>
        <v>0</v>
      </c>
      <c r="BL221" s="18" t="s">
        <v>173</v>
      </c>
      <c r="BM221" s="143" t="s">
        <v>2573</v>
      </c>
    </row>
    <row r="222" spans="2:65" s="1" customFormat="1">
      <c r="B222" s="33"/>
      <c r="D222" s="145" t="s">
        <v>175</v>
      </c>
      <c r="F222" s="146" t="s">
        <v>2574</v>
      </c>
      <c r="I222" s="147"/>
      <c r="L222" s="33"/>
      <c r="M222" s="148"/>
      <c r="T222" s="54"/>
      <c r="AT222" s="18" t="s">
        <v>175</v>
      </c>
      <c r="AU222" s="18" t="s">
        <v>85</v>
      </c>
    </row>
    <row r="223" spans="2:65" s="12" customFormat="1">
      <c r="B223" s="149"/>
      <c r="D223" s="150" t="s">
        <v>177</v>
      </c>
      <c r="E223" s="151" t="s">
        <v>19</v>
      </c>
      <c r="F223" s="152" t="s">
        <v>2549</v>
      </c>
      <c r="H223" s="151" t="s">
        <v>19</v>
      </c>
      <c r="I223" s="153"/>
      <c r="L223" s="149"/>
      <c r="M223" s="154"/>
      <c r="T223" s="155"/>
      <c r="AT223" s="151" t="s">
        <v>177</v>
      </c>
      <c r="AU223" s="151" t="s">
        <v>85</v>
      </c>
      <c r="AV223" s="12" t="s">
        <v>79</v>
      </c>
      <c r="AW223" s="12" t="s">
        <v>33</v>
      </c>
      <c r="AX223" s="12" t="s">
        <v>72</v>
      </c>
      <c r="AY223" s="151" t="s">
        <v>166</v>
      </c>
    </row>
    <row r="224" spans="2:65" s="13" customFormat="1">
      <c r="B224" s="156"/>
      <c r="D224" s="150" t="s">
        <v>177</v>
      </c>
      <c r="E224" s="157" t="s">
        <v>19</v>
      </c>
      <c r="F224" s="158" t="s">
        <v>2575</v>
      </c>
      <c r="H224" s="159">
        <v>1.02</v>
      </c>
      <c r="I224" s="160"/>
      <c r="L224" s="156"/>
      <c r="M224" s="161"/>
      <c r="T224" s="162"/>
      <c r="AT224" s="157" t="s">
        <v>177</v>
      </c>
      <c r="AU224" s="157" t="s">
        <v>85</v>
      </c>
      <c r="AV224" s="13" t="s">
        <v>85</v>
      </c>
      <c r="AW224" s="13" t="s">
        <v>33</v>
      </c>
      <c r="AX224" s="13" t="s">
        <v>79</v>
      </c>
      <c r="AY224" s="157" t="s">
        <v>166</v>
      </c>
    </row>
    <row r="225" spans="2:65" s="1" customFormat="1" ht="16.5" customHeight="1">
      <c r="B225" s="33"/>
      <c r="C225" s="132" t="s">
        <v>366</v>
      </c>
      <c r="D225" s="132" t="s">
        <v>168</v>
      </c>
      <c r="E225" s="133" t="s">
        <v>255</v>
      </c>
      <c r="F225" s="134" t="s">
        <v>256</v>
      </c>
      <c r="G225" s="135" t="s">
        <v>257</v>
      </c>
      <c r="H225" s="136">
        <v>72.885000000000005</v>
      </c>
      <c r="I225" s="137"/>
      <c r="J225" s="138">
        <f>ROUND(I225*H225,2)</f>
        <v>0</v>
      </c>
      <c r="K225" s="134" t="s">
        <v>172</v>
      </c>
      <c r="L225" s="33"/>
      <c r="M225" s="139" t="s">
        <v>19</v>
      </c>
      <c r="N225" s="140" t="s">
        <v>44</v>
      </c>
      <c r="P225" s="141">
        <f>O225*H225</f>
        <v>0</v>
      </c>
      <c r="Q225" s="141">
        <v>1.2999999999999999E-4</v>
      </c>
      <c r="R225" s="141">
        <f>Q225*H225</f>
        <v>9.4750500000000005E-3</v>
      </c>
      <c r="S225" s="141">
        <v>0</v>
      </c>
      <c r="T225" s="142">
        <f>S225*H225</f>
        <v>0</v>
      </c>
      <c r="AR225" s="143" t="s">
        <v>173</v>
      </c>
      <c r="AT225" s="143" t="s">
        <v>168</v>
      </c>
      <c r="AU225" s="143" t="s">
        <v>85</v>
      </c>
      <c r="AY225" s="18" t="s">
        <v>166</v>
      </c>
      <c r="BE225" s="144">
        <f>IF(N225="základní",J225,0)</f>
        <v>0</v>
      </c>
      <c r="BF225" s="144">
        <f>IF(N225="snížená",J225,0)</f>
        <v>0</v>
      </c>
      <c r="BG225" s="144">
        <f>IF(N225="zákl. přenesená",J225,0)</f>
        <v>0</v>
      </c>
      <c r="BH225" s="144">
        <f>IF(N225="sníž. přenesená",J225,0)</f>
        <v>0</v>
      </c>
      <c r="BI225" s="144">
        <f>IF(N225="nulová",J225,0)</f>
        <v>0</v>
      </c>
      <c r="BJ225" s="18" t="s">
        <v>85</v>
      </c>
      <c r="BK225" s="144">
        <f>ROUND(I225*H225,2)</f>
        <v>0</v>
      </c>
      <c r="BL225" s="18" t="s">
        <v>173</v>
      </c>
      <c r="BM225" s="143" t="s">
        <v>2576</v>
      </c>
    </row>
    <row r="226" spans="2:65" s="1" customFormat="1">
      <c r="B226" s="33"/>
      <c r="D226" s="145" t="s">
        <v>175</v>
      </c>
      <c r="F226" s="146" t="s">
        <v>259</v>
      </c>
      <c r="I226" s="147"/>
      <c r="L226" s="33"/>
      <c r="M226" s="148"/>
      <c r="T226" s="54"/>
      <c r="AT226" s="18" t="s">
        <v>175</v>
      </c>
      <c r="AU226" s="18" t="s">
        <v>85</v>
      </c>
    </row>
    <row r="227" spans="2:65" s="12" customFormat="1">
      <c r="B227" s="149"/>
      <c r="D227" s="150" t="s">
        <v>177</v>
      </c>
      <c r="E227" s="151" t="s">
        <v>19</v>
      </c>
      <c r="F227" s="152" t="s">
        <v>1488</v>
      </c>
      <c r="H227" s="151" t="s">
        <v>19</v>
      </c>
      <c r="I227" s="153"/>
      <c r="L227" s="149"/>
      <c r="M227" s="154"/>
      <c r="T227" s="155"/>
      <c r="AT227" s="151" t="s">
        <v>177</v>
      </c>
      <c r="AU227" s="151" t="s">
        <v>85</v>
      </c>
      <c r="AV227" s="12" t="s">
        <v>79</v>
      </c>
      <c r="AW227" s="12" t="s">
        <v>33</v>
      </c>
      <c r="AX227" s="12" t="s">
        <v>72</v>
      </c>
      <c r="AY227" s="151" t="s">
        <v>166</v>
      </c>
    </row>
    <row r="228" spans="2:65" s="13" customFormat="1">
      <c r="B228" s="156"/>
      <c r="D228" s="150" t="s">
        <v>177</v>
      </c>
      <c r="E228" s="157" t="s">
        <v>19</v>
      </c>
      <c r="F228" s="158" t="s">
        <v>2577</v>
      </c>
      <c r="H228" s="159">
        <v>21.675000000000001</v>
      </c>
      <c r="I228" s="160"/>
      <c r="L228" s="156"/>
      <c r="M228" s="161"/>
      <c r="T228" s="162"/>
      <c r="AT228" s="157" t="s">
        <v>177</v>
      </c>
      <c r="AU228" s="157" t="s">
        <v>85</v>
      </c>
      <c r="AV228" s="13" t="s">
        <v>85</v>
      </c>
      <c r="AW228" s="13" t="s">
        <v>33</v>
      </c>
      <c r="AX228" s="13" t="s">
        <v>72</v>
      </c>
      <c r="AY228" s="157" t="s">
        <v>166</v>
      </c>
    </row>
    <row r="229" spans="2:65" s="12" customFormat="1">
      <c r="B229" s="149"/>
      <c r="D229" s="150" t="s">
        <v>177</v>
      </c>
      <c r="E229" s="151" t="s">
        <v>19</v>
      </c>
      <c r="F229" s="152" t="s">
        <v>213</v>
      </c>
      <c r="H229" s="151" t="s">
        <v>19</v>
      </c>
      <c r="I229" s="153"/>
      <c r="L229" s="149"/>
      <c r="M229" s="154"/>
      <c r="T229" s="155"/>
      <c r="AT229" s="151" t="s">
        <v>177</v>
      </c>
      <c r="AU229" s="151" t="s">
        <v>85</v>
      </c>
      <c r="AV229" s="12" t="s">
        <v>79</v>
      </c>
      <c r="AW229" s="12" t="s">
        <v>33</v>
      </c>
      <c r="AX229" s="12" t="s">
        <v>72</v>
      </c>
      <c r="AY229" s="151" t="s">
        <v>166</v>
      </c>
    </row>
    <row r="230" spans="2:65" s="13" customFormat="1">
      <c r="B230" s="156"/>
      <c r="D230" s="150" t="s">
        <v>177</v>
      </c>
      <c r="E230" s="157" t="s">
        <v>19</v>
      </c>
      <c r="F230" s="158" t="s">
        <v>2578</v>
      </c>
      <c r="H230" s="159">
        <v>7.05</v>
      </c>
      <c r="I230" s="160"/>
      <c r="L230" s="156"/>
      <c r="M230" s="161"/>
      <c r="T230" s="162"/>
      <c r="AT230" s="157" t="s">
        <v>177</v>
      </c>
      <c r="AU230" s="157" t="s">
        <v>85</v>
      </c>
      <c r="AV230" s="13" t="s">
        <v>85</v>
      </c>
      <c r="AW230" s="13" t="s">
        <v>33</v>
      </c>
      <c r="AX230" s="13" t="s">
        <v>72</v>
      </c>
      <c r="AY230" s="157" t="s">
        <v>166</v>
      </c>
    </row>
    <row r="231" spans="2:65" s="13" customFormat="1">
      <c r="B231" s="156"/>
      <c r="D231" s="150" t="s">
        <v>177</v>
      </c>
      <c r="E231" s="157" t="s">
        <v>19</v>
      </c>
      <c r="F231" s="158" t="s">
        <v>2579</v>
      </c>
      <c r="H231" s="159">
        <v>5.0999999999999996</v>
      </c>
      <c r="I231" s="160"/>
      <c r="L231" s="156"/>
      <c r="M231" s="161"/>
      <c r="T231" s="162"/>
      <c r="AT231" s="157" t="s">
        <v>177</v>
      </c>
      <c r="AU231" s="157" t="s">
        <v>85</v>
      </c>
      <c r="AV231" s="13" t="s">
        <v>85</v>
      </c>
      <c r="AW231" s="13" t="s">
        <v>33</v>
      </c>
      <c r="AX231" s="13" t="s">
        <v>72</v>
      </c>
      <c r="AY231" s="157" t="s">
        <v>166</v>
      </c>
    </row>
    <row r="232" spans="2:65" s="12" customFormat="1">
      <c r="B232" s="149"/>
      <c r="D232" s="150" t="s">
        <v>177</v>
      </c>
      <c r="E232" s="151" t="s">
        <v>19</v>
      </c>
      <c r="F232" s="152" t="s">
        <v>218</v>
      </c>
      <c r="H232" s="151" t="s">
        <v>19</v>
      </c>
      <c r="I232" s="153"/>
      <c r="L232" s="149"/>
      <c r="M232" s="154"/>
      <c r="T232" s="155"/>
      <c r="AT232" s="151" t="s">
        <v>177</v>
      </c>
      <c r="AU232" s="151" t="s">
        <v>85</v>
      </c>
      <c r="AV232" s="12" t="s">
        <v>79</v>
      </c>
      <c r="AW232" s="12" t="s">
        <v>33</v>
      </c>
      <c r="AX232" s="12" t="s">
        <v>72</v>
      </c>
      <c r="AY232" s="151" t="s">
        <v>166</v>
      </c>
    </row>
    <row r="233" spans="2:65" s="13" customFormat="1">
      <c r="B233" s="156"/>
      <c r="D233" s="150" t="s">
        <v>177</v>
      </c>
      <c r="E233" s="157" t="s">
        <v>19</v>
      </c>
      <c r="F233" s="158" t="s">
        <v>2580</v>
      </c>
      <c r="H233" s="159">
        <v>13.95</v>
      </c>
      <c r="I233" s="160"/>
      <c r="L233" s="156"/>
      <c r="M233" s="161"/>
      <c r="T233" s="162"/>
      <c r="AT233" s="157" t="s">
        <v>177</v>
      </c>
      <c r="AU233" s="157" t="s">
        <v>85</v>
      </c>
      <c r="AV233" s="13" t="s">
        <v>85</v>
      </c>
      <c r="AW233" s="13" t="s">
        <v>33</v>
      </c>
      <c r="AX233" s="13" t="s">
        <v>72</v>
      </c>
      <c r="AY233" s="157" t="s">
        <v>166</v>
      </c>
    </row>
    <row r="234" spans="2:65" s="12" customFormat="1">
      <c r="B234" s="149"/>
      <c r="D234" s="150" t="s">
        <v>177</v>
      </c>
      <c r="E234" s="151" t="s">
        <v>19</v>
      </c>
      <c r="F234" s="152" t="s">
        <v>2549</v>
      </c>
      <c r="H234" s="151" t="s">
        <v>19</v>
      </c>
      <c r="I234" s="153"/>
      <c r="L234" s="149"/>
      <c r="M234" s="154"/>
      <c r="T234" s="155"/>
      <c r="AT234" s="151" t="s">
        <v>177</v>
      </c>
      <c r="AU234" s="151" t="s">
        <v>85</v>
      </c>
      <c r="AV234" s="12" t="s">
        <v>79</v>
      </c>
      <c r="AW234" s="12" t="s">
        <v>33</v>
      </c>
      <c r="AX234" s="12" t="s">
        <v>72</v>
      </c>
      <c r="AY234" s="151" t="s">
        <v>166</v>
      </c>
    </row>
    <row r="235" spans="2:65" s="13" customFormat="1">
      <c r="B235" s="156"/>
      <c r="D235" s="150" t="s">
        <v>177</v>
      </c>
      <c r="E235" s="157" t="s">
        <v>19</v>
      </c>
      <c r="F235" s="158" t="s">
        <v>2581</v>
      </c>
      <c r="H235" s="159">
        <v>24.15</v>
      </c>
      <c r="I235" s="160"/>
      <c r="L235" s="156"/>
      <c r="M235" s="161"/>
      <c r="T235" s="162"/>
      <c r="AT235" s="157" t="s">
        <v>177</v>
      </c>
      <c r="AU235" s="157" t="s">
        <v>85</v>
      </c>
      <c r="AV235" s="13" t="s">
        <v>85</v>
      </c>
      <c r="AW235" s="13" t="s">
        <v>33</v>
      </c>
      <c r="AX235" s="13" t="s">
        <v>72</v>
      </c>
      <c r="AY235" s="157" t="s">
        <v>166</v>
      </c>
    </row>
    <row r="236" spans="2:65" s="12" customFormat="1">
      <c r="B236" s="149"/>
      <c r="D236" s="150" t="s">
        <v>177</v>
      </c>
      <c r="E236" s="151" t="s">
        <v>19</v>
      </c>
      <c r="F236" s="152" t="s">
        <v>2558</v>
      </c>
      <c r="H236" s="151" t="s">
        <v>19</v>
      </c>
      <c r="I236" s="153"/>
      <c r="L236" s="149"/>
      <c r="M236" s="154"/>
      <c r="T236" s="155"/>
      <c r="AT236" s="151" t="s">
        <v>177</v>
      </c>
      <c r="AU236" s="151" t="s">
        <v>85</v>
      </c>
      <c r="AV236" s="12" t="s">
        <v>79</v>
      </c>
      <c r="AW236" s="12" t="s">
        <v>33</v>
      </c>
      <c r="AX236" s="12" t="s">
        <v>72</v>
      </c>
      <c r="AY236" s="151" t="s">
        <v>166</v>
      </c>
    </row>
    <row r="237" spans="2:65" s="13" customFormat="1">
      <c r="B237" s="156"/>
      <c r="D237" s="150" t="s">
        <v>177</v>
      </c>
      <c r="E237" s="157" t="s">
        <v>19</v>
      </c>
      <c r="F237" s="158" t="s">
        <v>2582</v>
      </c>
      <c r="H237" s="159">
        <v>0.96</v>
      </c>
      <c r="I237" s="160"/>
      <c r="L237" s="156"/>
      <c r="M237" s="161"/>
      <c r="T237" s="162"/>
      <c r="AT237" s="157" t="s">
        <v>177</v>
      </c>
      <c r="AU237" s="157" t="s">
        <v>85</v>
      </c>
      <c r="AV237" s="13" t="s">
        <v>85</v>
      </c>
      <c r="AW237" s="13" t="s">
        <v>33</v>
      </c>
      <c r="AX237" s="13" t="s">
        <v>72</v>
      </c>
      <c r="AY237" s="157" t="s">
        <v>166</v>
      </c>
    </row>
    <row r="238" spans="2:65" s="15" customFormat="1">
      <c r="B238" s="170"/>
      <c r="D238" s="150" t="s">
        <v>177</v>
      </c>
      <c r="E238" s="171" t="s">
        <v>19</v>
      </c>
      <c r="F238" s="172" t="s">
        <v>228</v>
      </c>
      <c r="H238" s="173">
        <v>72.885000000000005</v>
      </c>
      <c r="I238" s="174"/>
      <c r="L238" s="170"/>
      <c r="M238" s="175"/>
      <c r="T238" s="176"/>
      <c r="AT238" s="171" t="s">
        <v>177</v>
      </c>
      <c r="AU238" s="171" t="s">
        <v>85</v>
      </c>
      <c r="AV238" s="15" t="s">
        <v>173</v>
      </c>
      <c r="AW238" s="15" t="s">
        <v>33</v>
      </c>
      <c r="AX238" s="15" t="s">
        <v>79</v>
      </c>
      <c r="AY238" s="171" t="s">
        <v>166</v>
      </c>
    </row>
    <row r="239" spans="2:65" s="1" customFormat="1" ht="21.75" customHeight="1">
      <c r="B239" s="33"/>
      <c r="C239" s="132" t="s">
        <v>7</v>
      </c>
      <c r="D239" s="132" t="s">
        <v>168</v>
      </c>
      <c r="E239" s="133" t="s">
        <v>2583</v>
      </c>
      <c r="F239" s="134" t="s">
        <v>2584</v>
      </c>
      <c r="G239" s="135" t="s">
        <v>265</v>
      </c>
      <c r="H239" s="136">
        <v>20</v>
      </c>
      <c r="I239" s="137"/>
      <c r="J239" s="138">
        <f>ROUND(I239*H239,2)</f>
        <v>0</v>
      </c>
      <c r="K239" s="134" t="s">
        <v>172</v>
      </c>
      <c r="L239" s="33"/>
      <c r="M239" s="139" t="s">
        <v>19</v>
      </c>
      <c r="N239" s="140" t="s">
        <v>44</v>
      </c>
      <c r="P239" s="141">
        <f>O239*H239</f>
        <v>0</v>
      </c>
      <c r="Q239" s="141">
        <v>5.4550000000000001E-2</v>
      </c>
      <c r="R239" s="141">
        <f>Q239*H239</f>
        <v>1.091</v>
      </c>
      <c r="S239" s="141">
        <v>0</v>
      </c>
      <c r="T239" s="142">
        <f>S239*H239</f>
        <v>0</v>
      </c>
      <c r="AR239" s="143" t="s">
        <v>173</v>
      </c>
      <c r="AT239" s="143" t="s">
        <v>168</v>
      </c>
      <c r="AU239" s="143" t="s">
        <v>85</v>
      </c>
      <c r="AY239" s="18" t="s">
        <v>166</v>
      </c>
      <c r="BE239" s="144">
        <f>IF(N239="základní",J239,0)</f>
        <v>0</v>
      </c>
      <c r="BF239" s="144">
        <f>IF(N239="snížená",J239,0)</f>
        <v>0</v>
      </c>
      <c r="BG239" s="144">
        <f>IF(N239="zákl. přenesená",J239,0)</f>
        <v>0</v>
      </c>
      <c r="BH239" s="144">
        <f>IF(N239="sníž. přenesená",J239,0)</f>
        <v>0</v>
      </c>
      <c r="BI239" s="144">
        <f>IF(N239="nulová",J239,0)</f>
        <v>0</v>
      </c>
      <c r="BJ239" s="18" t="s">
        <v>85</v>
      </c>
      <c r="BK239" s="144">
        <f>ROUND(I239*H239,2)</f>
        <v>0</v>
      </c>
      <c r="BL239" s="18" t="s">
        <v>173</v>
      </c>
      <c r="BM239" s="143" t="s">
        <v>2585</v>
      </c>
    </row>
    <row r="240" spans="2:65" s="1" customFormat="1">
      <c r="B240" s="33"/>
      <c r="D240" s="145" t="s">
        <v>175</v>
      </c>
      <c r="F240" s="146" t="s">
        <v>2586</v>
      </c>
      <c r="I240" s="147"/>
      <c r="L240" s="33"/>
      <c r="M240" s="148"/>
      <c r="T240" s="54"/>
      <c r="AT240" s="18" t="s">
        <v>175</v>
      </c>
      <c r="AU240" s="18" t="s">
        <v>85</v>
      </c>
    </row>
    <row r="241" spans="2:65" s="1" customFormat="1" ht="16.5" customHeight="1">
      <c r="B241" s="33"/>
      <c r="C241" s="132" t="s">
        <v>375</v>
      </c>
      <c r="D241" s="132" t="s">
        <v>168</v>
      </c>
      <c r="E241" s="133" t="s">
        <v>274</v>
      </c>
      <c r="F241" s="134" t="s">
        <v>275</v>
      </c>
      <c r="G241" s="135" t="s">
        <v>197</v>
      </c>
      <c r="H241" s="136">
        <v>0.35599999999999998</v>
      </c>
      <c r="I241" s="137"/>
      <c r="J241" s="138">
        <f>ROUND(I241*H241,2)</f>
        <v>0</v>
      </c>
      <c r="K241" s="134" t="s">
        <v>172</v>
      </c>
      <c r="L241" s="33"/>
      <c r="M241" s="139" t="s">
        <v>19</v>
      </c>
      <c r="N241" s="140" t="s">
        <v>44</v>
      </c>
      <c r="P241" s="141">
        <f>O241*H241</f>
        <v>0</v>
      </c>
      <c r="Q241" s="141">
        <v>1.0900000000000001</v>
      </c>
      <c r="R241" s="141">
        <f>Q241*H241</f>
        <v>0.38804</v>
      </c>
      <c r="S241" s="141">
        <v>0</v>
      </c>
      <c r="T241" s="142">
        <f>S241*H241</f>
        <v>0</v>
      </c>
      <c r="AR241" s="143" t="s">
        <v>173</v>
      </c>
      <c r="AT241" s="143" t="s">
        <v>168</v>
      </c>
      <c r="AU241" s="143" t="s">
        <v>85</v>
      </c>
      <c r="AY241" s="18" t="s">
        <v>166</v>
      </c>
      <c r="BE241" s="144">
        <f>IF(N241="základní",J241,0)</f>
        <v>0</v>
      </c>
      <c r="BF241" s="144">
        <f>IF(N241="snížená",J241,0)</f>
        <v>0</v>
      </c>
      <c r="BG241" s="144">
        <f>IF(N241="zákl. přenesená",J241,0)</f>
        <v>0</v>
      </c>
      <c r="BH241" s="144">
        <f>IF(N241="sníž. přenesená",J241,0)</f>
        <v>0</v>
      </c>
      <c r="BI241" s="144">
        <f>IF(N241="nulová",J241,0)</f>
        <v>0</v>
      </c>
      <c r="BJ241" s="18" t="s">
        <v>85</v>
      </c>
      <c r="BK241" s="144">
        <f>ROUND(I241*H241,2)</f>
        <v>0</v>
      </c>
      <c r="BL241" s="18" t="s">
        <v>173</v>
      </c>
      <c r="BM241" s="143" t="s">
        <v>2587</v>
      </c>
    </row>
    <row r="242" spans="2:65" s="1" customFormat="1">
      <c r="B242" s="33"/>
      <c r="D242" s="145" t="s">
        <v>175</v>
      </c>
      <c r="F242" s="146" t="s">
        <v>277</v>
      </c>
      <c r="I242" s="147"/>
      <c r="L242" s="33"/>
      <c r="M242" s="148"/>
      <c r="T242" s="54"/>
      <c r="AT242" s="18" t="s">
        <v>175</v>
      </c>
      <c r="AU242" s="18" t="s">
        <v>85</v>
      </c>
    </row>
    <row r="243" spans="2:65" s="12" customFormat="1">
      <c r="B243" s="149"/>
      <c r="D243" s="150" t="s">
        <v>177</v>
      </c>
      <c r="E243" s="151" t="s">
        <v>19</v>
      </c>
      <c r="F243" s="152" t="s">
        <v>1488</v>
      </c>
      <c r="H243" s="151" t="s">
        <v>19</v>
      </c>
      <c r="I243" s="153"/>
      <c r="L243" s="149"/>
      <c r="M243" s="154"/>
      <c r="T243" s="155"/>
      <c r="AT243" s="151" t="s">
        <v>177</v>
      </c>
      <c r="AU243" s="151" t="s">
        <v>85</v>
      </c>
      <c r="AV243" s="12" t="s">
        <v>79</v>
      </c>
      <c r="AW243" s="12" t="s">
        <v>33</v>
      </c>
      <c r="AX243" s="12" t="s">
        <v>72</v>
      </c>
      <c r="AY243" s="151" t="s">
        <v>166</v>
      </c>
    </row>
    <row r="244" spans="2:65" s="12" customFormat="1">
      <c r="B244" s="149"/>
      <c r="D244" s="150" t="s">
        <v>177</v>
      </c>
      <c r="E244" s="151" t="s">
        <v>19</v>
      </c>
      <c r="F244" s="152" t="s">
        <v>2588</v>
      </c>
      <c r="H244" s="151" t="s">
        <v>19</v>
      </c>
      <c r="I244" s="153"/>
      <c r="L244" s="149"/>
      <c r="M244" s="154"/>
      <c r="T244" s="155"/>
      <c r="AT244" s="151" t="s">
        <v>177</v>
      </c>
      <c r="AU244" s="151" t="s">
        <v>85</v>
      </c>
      <c r="AV244" s="12" t="s">
        <v>79</v>
      </c>
      <c r="AW244" s="12" t="s">
        <v>33</v>
      </c>
      <c r="AX244" s="12" t="s">
        <v>72</v>
      </c>
      <c r="AY244" s="151" t="s">
        <v>166</v>
      </c>
    </row>
    <row r="245" spans="2:65" s="13" customFormat="1">
      <c r="B245" s="156"/>
      <c r="D245" s="150" t="s">
        <v>177</v>
      </c>
      <c r="E245" s="157" t="s">
        <v>19</v>
      </c>
      <c r="F245" s="158" t="s">
        <v>2589</v>
      </c>
      <c r="H245" s="159">
        <v>0.161</v>
      </c>
      <c r="I245" s="160"/>
      <c r="L245" s="156"/>
      <c r="M245" s="161"/>
      <c r="T245" s="162"/>
      <c r="AT245" s="157" t="s">
        <v>177</v>
      </c>
      <c r="AU245" s="157" t="s">
        <v>85</v>
      </c>
      <c r="AV245" s="13" t="s">
        <v>85</v>
      </c>
      <c r="AW245" s="13" t="s">
        <v>33</v>
      </c>
      <c r="AX245" s="13" t="s">
        <v>72</v>
      </c>
      <c r="AY245" s="157" t="s">
        <v>166</v>
      </c>
    </row>
    <row r="246" spans="2:65" s="12" customFormat="1">
      <c r="B246" s="149"/>
      <c r="D246" s="150" t="s">
        <v>177</v>
      </c>
      <c r="E246" s="151" t="s">
        <v>19</v>
      </c>
      <c r="F246" s="152" t="s">
        <v>218</v>
      </c>
      <c r="H246" s="151" t="s">
        <v>19</v>
      </c>
      <c r="I246" s="153"/>
      <c r="L246" s="149"/>
      <c r="M246" s="154"/>
      <c r="T246" s="155"/>
      <c r="AT246" s="151" t="s">
        <v>177</v>
      </c>
      <c r="AU246" s="151" t="s">
        <v>85</v>
      </c>
      <c r="AV246" s="12" t="s">
        <v>79</v>
      </c>
      <c r="AW246" s="12" t="s">
        <v>33</v>
      </c>
      <c r="AX246" s="12" t="s">
        <v>72</v>
      </c>
      <c r="AY246" s="151" t="s">
        <v>166</v>
      </c>
    </row>
    <row r="247" spans="2:65" s="12" customFormat="1">
      <c r="B247" s="149"/>
      <c r="D247" s="150" t="s">
        <v>177</v>
      </c>
      <c r="E247" s="151" t="s">
        <v>19</v>
      </c>
      <c r="F247" s="152" t="s">
        <v>278</v>
      </c>
      <c r="H247" s="151" t="s">
        <v>19</v>
      </c>
      <c r="I247" s="153"/>
      <c r="L247" s="149"/>
      <c r="M247" s="154"/>
      <c r="T247" s="155"/>
      <c r="AT247" s="151" t="s">
        <v>177</v>
      </c>
      <c r="AU247" s="151" t="s">
        <v>85</v>
      </c>
      <c r="AV247" s="12" t="s">
        <v>79</v>
      </c>
      <c r="AW247" s="12" t="s">
        <v>33</v>
      </c>
      <c r="AX247" s="12" t="s">
        <v>72</v>
      </c>
      <c r="AY247" s="151" t="s">
        <v>166</v>
      </c>
    </row>
    <row r="248" spans="2:65" s="13" customFormat="1">
      <c r="B248" s="156"/>
      <c r="D248" s="150" t="s">
        <v>177</v>
      </c>
      <c r="E248" s="157" t="s">
        <v>19</v>
      </c>
      <c r="F248" s="158" t="s">
        <v>2590</v>
      </c>
      <c r="H248" s="159">
        <v>9.4E-2</v>
      </c>
      <c r="I248" s="160"/>
      <c r="L248" s="156"/>
      <c r="M248" s="161"/>
      <c r="T248" s="162"/>
      <c r="AT248" s="157" t="s">
        <v>177</v>
      </c>
      <c r="AU248" s="157" t="s">
        <v>85</v>
      </c>
      <c r="AV248" s="13" t="s">
        <v>85</v>
      </c>
      <c r="AW248" s="13" t="s">
        <v>33</v>
      </c>
      <c r="AX248" s="13" t="s">
        <v>72</v>
      </c>
      <c r="AY248" s="157" t="s">
        <v>166</v>
      </c>
    </row>
    <row r="249" spans="2:65" s="12" customFormat="1">
      <c r="B249" s="149"/>
      <c r="D249" s="150" t="s">
        <v>177</v>
      </c>
      <c r="E249" s="151" t="s">
        <v>19</v>
      </c>
      <c r="F249" s="152" t="s">
        <v>2549</v>
      </c>
      <c r="H249" s="151" t="s">
        <v>19</v>
      </c>
      <c r="I249" s="153"/>
      <c r="L249" s="149"/>
      <c r="M249" s="154"/>
      <c r="T249" s="155"/>
      <c r="AT249" s="151" t="s">
        <v>177</v>
      </c>
      <c r="AU249" s="151" t="s">
        <v>85</v>
      </c>
      <c r="AV249" s="12" t="s">
        <v>79</v>
      </c>
      <c r="AW249" s="12" t="s">
        <v>33</v>
      </c>
      <c r="AX249" s="12" t="s">
        <v>72</v>
      </c>
      <c r="AY249" s="151" t="s">
        <v>166</v>
      </c>
    </row>
    <row r="250" spans="2:65" s="12" customFormat="1">
      <c r="B250" s="149"/>
      <c r="D250" s="150" t="s">
        <v>177</v>
      </c>
      <c r="E250" s="151" t="s">
        <v>19</v>
      </c>
      <c r="F250" s="152" t="s">
        <v>278</v>
      </c>
      <c r="H250" s="151" t="s">
        <v>19</v>
      </c>
      <c r="I250" s="153"/>
      <c r="L250" s="149"/>
      <c r="M250" s="154"/>
      <c r="T250" s="155"/>
      <c r="AT250" s="151" t="s">
        <v>177</v>
      </c>
      <c r="AU250" s="151" t="s">
        <v>85</v>
      </c>
      <c r="AV250" s="12" t="s">
        <v>79</v>
      </c>
      <c r="AW250" s="12" t="s">
        <v>33</v>
      </c>
      <c r="AX250" s="12" t="s">
        <v>72</v>
      </c>
      <c r="AY250" s="151" t="s">
        <v>166</v>
      </c>
    </row>
    <row r="251" spans="2:65" s="13" customFormat="1">
      <c r="B251" s="156"/>
      <c r="D251" s="150" t="s">
        <v>177</v>
      </c>
      <c r="E251" s="157" t="s">
        <v>19</v>
      </c>
      <c r="F251" s="158" t="s">
        <v>2591</v>
      </c>
      <c r="H251" s="159">
        <v>0.10100000000000001</v>
      </c>
      <c r="I251" s="160"/>
      <c r="L251" s="156"/>
      <c r="M251" s="161"/>
      <c r="T251" s="162"/>
      <c r="AT251" s="157" t="s">
        <v>177</v>
      </c>
      <c r="AU251" s="157" t="s">
        <v>85</v>
      </c>
      <c r="AV251" s="13" t="s">
        <v>85</v>
      </c>
      <c r="AW251" s="13" t="s">
        <v>33</v>
      </c>
      <c r="AX251" s="13" t="s">
        <v>72</v>
      </c>
      <c r="AY251" s="157" t="s">
        <v>166</v>
      </c>
    </row>
    <row r="252" spans="2:65" s="15" customFormat="1">
      <c r="B252" s="170"/>
      <c r="D252" s="150" t="s">
        <v>177</v>
      </c>
      <c r="E252" s="171" t="s">
        <v>19</v>
      </c>
      <c r="F252" s="172" t="s">
        <v>228</v>
      </c>
      <c r="H252" s="173">
        <v>0.35599999999999998</v>
      </c>
      <c r="I252" s="174"/>
      <c r="L252" s="170"/>
      <c r="M252" s="175"/>
      <c r="T252" s="176"/>
      <c r="AT252" s="171" t="s">
        <v>177</v>
      </c>
      <c r="AU252" s="171" t="s">
        <v>85</v>
      </c>
      <c r="AV252" s="15" t="s">
        <v>173</v>
      </c>
      <c r="AW252" s="15" t="s">
        <v>33</v>
      </c>
      <c r="AX252" s="15" t="s">
        <v>79</v>
      </c>
      <c r="AY252" s="171" t="s">
        <v>166</v>
      </c>
    </row>
    <row r="253" spans="2:65" s="1" customFormat="1" ht="16.5" customHeight="1">
      <c r="B253" s="33"/>
      <c r="C253" s="132" t="s">
        <v>391</v>
      </c>
      <c r="D253" s="132" t="s">
        <v>168</v>
      </c>
      <c r="E253" s="133" t="s">
        <v>2592</v>
      </c>
      <c r="F253" s="134" t="s">
        <v>2593</v>
      </c>
      <c r="G253" s="135" t="s">
        <v>171</v>
      </c>
      <c r="H253" s="136">
        <v>0.22800000000000001</v>
      </c>
      <c r="I253" s="137"/>
      <c r="J253" s="138">
        <f>ROUND(I253*H253,2)</f>
        <v>0</v>
      </c>
      <c r="K253" s="134" t="s">
        <v>172</v>
      </c>
      <c r="L253" s="33"/>
      <c r="M253" s="139" t="s">
        <v>19</v>
      </c>
      <c r="N253" s="140" t="s">
        <v>44</v>
      </c>
      <c r="P253" s="141">
        <f>O253*H253</f>
        <v>0</v>
      </c>
      <c r="Q253" s="141">
        <v>1.94302</v>
      </c>
      <c r="R253" s="141">
        <f>Q253*H253</f>
        <v>0.44300856</v>
      </c>
      <c r="S253" s="141">
        <v>0</v>
      </c>
      <c r="T253" s="142">
        <f>S253*H253</f>
        <v>0</v>
      </c>
      <c r="AR253" s="143" t="s">
        <v>173</v>
      </c>
      <c r="AT253" s="143" t="s">
        <v>168</v>
      </c>
      <c r="AU253" s="143" t="s">
        <v>85</v>
      </c>
      <c r="AY253" s="18" t="s">
        <v>166</v>
      </c>
      <c r="BE253" s="144">
        <f>IF(N253="základní",J253,0)</f>
        <v>0</v>
      </c>
      <c r="BF253" s="144">
        <f>IF(N253="snížená",J253,0)</f>
        <v>0</v>
      </c>
      <c r="BG253" s="144">
        <f>IF(N253="zákl. přenesená",J253,0)</f>
        <v>0</v>
      </c>
      <c r="BH253" s="144">
        <f>IF(N253="sníž. přenesená",J253,0)</f>
        <v>0</v>
      </c>
      <c r="BI253" s="144">
        <f>IF(N253="nulová",J253,0)</f>
        <v>0</v>
      </c>
      <c r="BJ253" s="18" t="s">
        <v>85</v>
      </c>
      <c r="BK253" s="144">
        <f>ROUND(I253*H253,2)</f>
        <v>0</v>
      </c>
      <c r="BL253" s="18" t="s">
        <v>173</v>
      </c>
      <c r="BM253" s="143" t="s">
        <v>2594</v>
      </c>
    </row>
    <row r="254" spans="2:65" s="1" customFormat="1">
      <c r="B254" s="33"/>
      <c r="D254" s="145" t="s">
        <v>175</v>
      </c>
      <c r="F254" s="146" t="s">
        <v>2595</v>
      </c>
      <c r="I254" s="147"/>
      <c r="L254" s="33"/>
      <c r="M254" s="148"/>
      <c r="T254" s="54"/>
      <c r="AT254" s="18" t="s">
        <v>175</v>
      </c>
      <c r="AU254" s="18" t="s">
        <v>85</v>
      </c>
    </row>
    <row r="255" spans="2:65" s="12" customFormat="1">
      <c r="B255" s="149"/>
      <c r="D255" s="150" t="s">
        <v>177</v>
      </c>
      <c r="E255" s="151" t="s">
        <v>19</v>
      </c>
      <c r="F255" s="152" t="s">
        <v>1488</v>
      </c>
      <c r="H255" s="151" t="s">
        <v>19</v>
      </c>
      <c r="I255" s="153"/>
      <c r="L255" s="149"/>
      <c r="M255" s="154"/>
      <c r="T255" s="155"/>
      <c r="AT255" s="151" t="s">
        <v>177</v>
      </c>
      <c r="AU255" s="151" t="s">
        <v>85</v>
      </c>
      <c r="AV255" s="12" t="s">
        <v>79</v>
      </c>
      <c r="AW255" s="12" t="s">
        <v>33</v>
      </c>
      <c r="AX255" s="12" t="s">
        <v>72</v>
      </c>
      <c r="AY255" s="151" t="s">
        <v>166</v>
      </c>
    </row>
    <row r="256" spans="2:65" s="13" customFormat="1">
      <c r="B256" s="156"/>
      <c r="D256" s="150" t="s">
        <v>177</v>
      </c>
      <c r="E256" s="157" t="s">
        <v>19</v>
      </c>
      <c r="F256" s="158" t="s">
        <v>2596</v>
      </c>
      <c r="H256" s="159">
        <v>0.13100000000000001</v>
      </c>
      <c r="I256" s="160"/>
      <c r="L256" s="156"/>
      <c r="M256" s="161"/>
      <c r="T256" s="162"/>
      <c r="AT256" s="157" t="s">
        <v>177</v>
      </c>
      <c r="AU256" s="157" t="s">
        <v>85</v>
      </c>
      <c r="AV256" s="13" t="s">
        <v>85</v>
      </c>
      <c r="AW256" s="13" t="s">
        <v>33</v>
      </c>
      <c r="AX256" s="13" t="s">
        <v>72</v>
      </c>
      <c r="AY256" s="157" t="s">
        <v>166</v>
      </c>
    </row>
    <row r="257" spans="2:65" s="13" customFormat="1">
      <c r="B257" s="156"/>
      <c r="D257" s="150" t="s">
        <v>177</v>
      </c>
      <c r="E257" s="157" t="s">
        <v>19</v>
      </c>
      <c r="F257" s="158" t="s">
        <v>2597</v>
      </c>
      <c r="H257" s="159">
        <v>9.7000000000000003E-2</v>
      </c>
      <c r="I257" s="160"/>
      <c r="L257" s="156"/>
      <c r="M257" s="161"/>
      <c r="T257" s="162"/>
      <c r="AT257" s="157" t="s">
        <v>177</v>
      </c>
      <c r="AU257" s="157" t="s">
        <v>85</v>
      </c>
      <c r="AV257" s="13" t="s">
        <v>85</v>
      </c>
      <c r="AW257" s="13" t="s">
        <v>33</v>
      </c>
      <c r="AX257" s="13" t="s">
        <v>72</v>
      </c>
      <c r="AY257" s="157" t="s">
        <v>166</v>
      </c>
    </row>
    <row r="258" spans="2:65" s="15" customFormat="1">
      <c r="B258" s="170"/>
      <c r="D258" s="150" t="s">
        <v>177</v>
      </c>
      <c r="E258" s="171" t="s">
        <v>19</v>
      </c>
      <c r="F258" s="172" t="s">
        <v>228</v>
      </c>
      <c r="H258" s="173">
        <v>0.22800000000000001</v>
      </c>
      <c r="I258" s="174"/>
      <c r="L258" s="170"/>
      <c r="M258" s="175"/>
      <c r="T258" s="176"/>
      <c r="AT258" s="171" t="s">
        <v>177</v>
      </c>
      <c r="AU258" s="171" t="s">
        <v>85</v>
      </c>
      <c r="AV258" s="15" t="s">
        <v>173</v>
      </c>
      <c r="AW258" s="15" t="s">
        <v>33</v>
      </c>
      <c r="AX258" s="15" t="s">
        <v>79</v>
      </c>
      <c r="AY258" s="171" t="s">
        <v>166</v>
      </c>
    </row>
    <row r="259" spans="2:65" s="1" customFormat="1" ht="21.75" customHeight="1">
      <c r="B259" s="33"/>
      <c r="C259" s="132" t="s">
        <v>396</v>
      </c>
      <c r="D259" s="132" t="s">
        <v>168</v>
      </c>
      <c r="E259" s="133" t="s">
        <v>284</v>
      </c>
      <c r="F259" s="134" t="s">
        <v>285</v>
      </c>
      <c r="G259" s="135" t="s">
        <v>232</v>
      </c>
      <c r="H259" s="136">
        <v>1.708</v>
      </c>
      <c r="I259" s="137"/>
      <c r="J259" s="138">
        <f>ROUND(I259*H259,2)</f>
        <v>0</v>
      </c>
      <c r="K259" s="134" t="s">
        <v>172</v>
      </c>
      <c r="L259" s="33"/>
      <c r="M259" s="139" t="s">
        <v>19</v>
      </c>
      <c r="N259" s="140" t="s">
        <v>44</v>
      </c>
      <c r="P259" s="141">
        <f>O259*H259</f>
        <v>0</v>
      </c>
      <c r="Q259" s="141">
        <v>0.17818000000000001</v>
      </c>
      <c r="R259" s="141">
        <f>Q259*H259</f>
        <v>0.30433144000000001</v>
      </c>
      <c r="S259" s="141">
        <v>0</v>
      </c>
      <c r="T259" s="142">
        <f>S259*H259</f>
        <v>0</v>
      </c>
      <c r="AR259" s="143" t="s">
        <v>173</v>
      </c>
      <c r="AT259" s="143" t="s">
        <v>168</v>
      </c>
      <c r="AU259" s="143" t="s">
        <v>85</v>
      </c>
      <c r="AY259" s="18" t="s">
        <v>166</v>
      </c>
      <c r="BE259" s="144">
        <f>IF(N259="základní",J259,0)</f>
        <v>0</v>
      </c>
      <c r="BF259" s="144">
        <f>IF(N259="snížená",J259,0)</f>
        <v>0</v>
      </c>
      <c r="BG259" s="144">
        <f>IF(N259="zákl. přenesená",J259,0)</f>
        <v>0</v>
      </c>
      <c r="BH259" s="144">
        <f>IF(N259="sníž. přenesená",J259,0)</f>
        <v>0</v>
      </c>
      <c r="BI259" s="144">
        <f>IF(N259="nulová",J259,0)</f>
        <v>0</v>
      </c>
      <c r="BJ259" s="18" t="s">
        <v>85</v>
      </c>
      <c r="BK259" s="144">
        <f>ROUND(I259*H259,2)</f>
        <v>0</v>
      </c>
      <c r="BL259" s="18" t="s">
        <v>173</v>
      </c>
      <c r="BM259" s="143" t="s">
        <v>2598</v>
      </c>
    </row>
    <row r="260" spans="2:65" s="1" customFormat="1">
      <c r="B260" s="33"/>
      <c r="D260" s="145" t="s">
        <v>175</v>
      </c>
      <c r="F260" s="146" t="s">
        <v>287</v>
      </c>
      <c r="I260" s="147"/>
      <c r="L260" s="33"/>
      <c r="M260" s="148"/>
      <c r="T260" s="54"/>
      <c r="AT260" s="18" t="s">
        <v>175</v>
      </c>
      <c r="AU260" s="18" t="s">
        <v>85</v>
      </c>
    </row>
    <row r="261" spans="2:65" s="12" customFormat="1">
      <c r="B261" s="149"/>
      <c r="D261" s="150" t="s">
        <v>177</v>
      </c>
      <c r="E261" s="151" t="s">
        <v>19</v>
      </c>
      <c r="F261" s="152" t="s">
        <v>1488</v>
      </c>
      <c r="H261" s="151" t="s">
        <v>19</v>
      </c>
      <c r="I261" s="153"/>
      <c r="L261" s="149"/>
      <c r="M261" s="154"/>
      <c r="T261" s="155"/>
      <c r="AT261" s="151" t="s">
        <v>177</v>
      </c>
      <c r="AU261" s="151" t="s">
        <v>85</v>
      </c>
      <c r="AV261" s="12" t="s">
        <v>79</v>
      </c>
      <c r="AW261" s="12" t="s">
        <v>33</v>
      </c>
      <c r="AX261" s="12" t="s">
        <v>72</v>
      </c>
      <c r="AY261" s="151" t="s">
        <v>166</v>
      </c>
    </row>
    <row r="262" spans="2:65" s="13" customFormat="1">
      <c r="B262" s="156"/>
      <c r="D262" s="150" t="s">
        <v>177</v>
      </c>
      <c r="E262" s="157" t="s">
        <v>19</v>
      </c>
      <c r="F262" s="158" t="s">
        <v>2599</v>
      </c>
      <c r="H262" s="159">
        <v>0.89600000000000002</v>
      </c>
      <c r="I262" s="160"/>
      <c r="L262" s="156"/>
      <c r="M262" s="161"/>
      <c r="T262" s="162"/>
      <c r="AT262" s="157" t="s">
        <v>177</v>
      </c>
      <c r="AU262" s="157" t="s">
        <v>85</v>
      </c>
      <c r="AV262" s="13" t="s">
        <v>85</v>
      </c>
      <c r="AW262" s="13" t="s">
        <v>33</v>
      </c>
      <c r="AX262" s="13" t="s">
        <v>72</v>
      </c>
      <c r="AY262" s="157" t="s">
        <v>166</v>
      </c>
    </row>
    <row r="263" spans="2:65" s="12" customFormat="1">
      <c r="B263" s="149"/>
      <c r="D263" s="150" t="s">
        <v>177</v>
      </c>
      <c r="E263" s="151" t="s">
        <v>19</v>
      </c>
      <c r="F263" s="152" t="s">
        <v>218</v>
      </c>
      <c r="H263" s="151" t="s">
        <v>19</v>
      </c>
      <c r="I263" s="153"/>
      <c r="L263" s="149"/>
      <c r="M263" s="154"/>
      <c r="T263" s="155"/>
      <c r="AT263" s="151" t="s">
        <v>177</v>
      </c>
      <c r="AU263" s="151" t="s">
        <v>85</v>
      </c>
      <c r="AV263" s="12" t="s">
        <v>79</v>
      </c>
      <c r="AW263" s="12" t="s">
        <v>33</v>
      </c>
      <c r="AX263" s="12" t="s">
        <v>72</v>
      </c>
      <c r="AY263" s="151" t="s">
        <v>166</v>
      </c>
    </row>
    <row r="264" spans="2:65" s="13" customFormat="1">
      <c r="B264" s="156"/>
      <c r="D264" s="150" t="s">
        <v>177</v>
      </c>
      <c r="E264" s="157" t="s">
        <v>19</v>
      </c>
      <c r="F264" s="158" t="s">
        <v>2600</v>
      </c>
      <c r="H264" s="159">
        <v>0.39200000000000002</v>
      </c>
      <c r="I264" s="160"/>
      <c r="L264" s="156"/>
      <c r="M264" s="161"/>
      <c r="T264" s="162"/>
      <c r="AT264" s="157" t="s">
        <v>177</v>
      </c>
      <c r="AU264" s="157" t="s">
        <v>85</v>
      </c>
      <c r="AV264" s="13" t="s">
        <v>85</v>
      </c>
      <c r="AW264" s="13" t="s">
        <v>33</v>
      </c>
      <c r="AX264" s="13" t="s">
        <v>72</v>
      </c>
      <c r="AY264" s="157" t="s">
        <v>166</v>
      </c>
    </row>
    <row r="265" spans="2:65" s="12" customFormat="1">
      <c r="B265" s="149"/>
      <c r="D265" s="150" t="s">
        <v>177</v>
      </c>
      <c r="E265" s="151" t="s">
        <v>19</v>
      </c>
      <c r="F265" s="152" t="s">
        <v>2549</v>
      </c>
      <c r="H265" s="151" t="s">
        <v>19</v>
      </c>
      <c r="I265" s="153"/>
      <c r="L265" s="149"/>
      <c r="M265" s="154"/>
      <c r="T265" s="155"/>
      <c r="AT265" s="151" t="s">
        <v>177</v>
      </c>
      <c r="AU265" s="151" t="s">
        <v>85</v>
      </c>
      <c r="AV265" s="12" t="s">
        <v>79</v>
      </c>
      <c r="AW265" s="12" t="s">
        <v>33</v>
      </c>
      <c r="AX265" s="12" t="s">
        <v>72</v>
      </c>
      <c r="AY265" s="151" t="s">
        <v>166</v>
      </c>
    </row>
    <row r="266" spans="2:65" s="13" customFormat="1">
      <c r="B266" s="156"/>
      <c r="D266" s="150" t="s">
        <v>177</v>
      </c>
      <c r="E266" s="157" t="s">
        <v>19</v>
      </c>
      <c r="F266" s="158" t="s">
        <v>2601</v>
      </c>
      <c r="H266" s="159">
        <v>0.42</v>
      </c>
      <c r="I266" s="160"/>
      <c r="L266" s="156"/>
      <c r="M266" s="161"/>
      <c r="T266" s="162"/>
      <c r="AT266" s="157" t="s">
        <v>177</v>
      </c>
      <c r="AU266" s="157" t="s">
        <v>85</v>
      </c>
      <c r="AV266" s="13" t="s">
        <v>85</v>
      </c>
      <c r="AW266" s="13" t="s">
        <v>33</v>
      </c>
      <c r="AX266" s="13" t="s">
        <v>72</v>
      </c>
      <c r="AY266" s="157" t="s">
        <v>166</v>
      </c>
    </row>
    <row r="267" spans="2:65" s="15" customFormat="1">
      <c r="B267" s="170"/>
      <c r="D267" s="150" t="s">
        <v>177</v>
      </c>
      <c r="E267" s="171" t="s">
        <v>19</v>
      </c>
      <c r="F267" s="172" t="s">
        <v>228</v>
      </c>
      <c r="H267" s="173">
        <v>1.708</v>
      </c>
      <c r="I267" s="174"/>
      <c r="L267" s="170"/>
      <c r="M267" s="175"/>
      <c r="T267" s="176"/>
      <c r="AT267" s="171" t="s">
        <v>177</v>
      </c>
      <c r="AU267" s="171" t="s">
        <v>85</v>
      </c>
      <c r="AV267" s="15" t="s">
        <v>173</v>
      </c>
      <c r="AW267" s="15" t="s">
        <v>33</v>
      </c>
      <c r="AX267" s="15" t="s">
        <v>79</v>
      </c>
      <c r="AY267" s="171" t="s">
        <v>166</v>
      </c>
    </row>
    <row r="268" spans="2:65" s="11" customFormat="1" ht="22.9" customHeight="1">
      <c r="B268" s="120"/>
      <c r="D268" s="121" t="s">
        <v>71</v>
      </c>
      <c r="E268" s="130" t="s">
        <v>173</v>
      </c>
      <c r="F268" s="130" t="s">
        <v>1977</v>
      </c>
      <c r="I268" s="123"/>
      <c r="J268" s="131">
        <f>BK268</f>
        <v>0</v>
      </c>
      <c r="L268" s="120"/>
      <c r="M268" s="125"/>
      <c r="P268" s="126">
        <f>SUM(P269:P360)</f>
        <v>0</v>
      </c>
      <c r="R268" s="126">
        <f>SUM(R269:R360)</f>
        <v>11.963896469999998</v>
      </c>
      <c r="T268" s="127">
        <f>SUM(T269:T360)</f>
        <v>0</v>
      </c>
      <c r="AR268" s="121" t="s">
        <v>79</v>
      </c>
      <c r="AT268" s="128" t="s">
        <v>71</v>
      </c>
      <c r="AU268" s="128" t="s">
        <v>79</v>
      </c>
      <c r="AY268" s="121" t="s">
        <v>166</v>
      </c>
      <c r="BK268" s="129">
        <f>SUM(BK269:BK360)</f>
        <v>0</v>
      </c>
    </row>
    <row r="269" spans="2:65" s="1" customFormat="1" ht="49.15" customHeight="1">
      <c r="B269" s="33"/>
      <c r="C269" s="132" t="s">
        <v>401</v>
      </c>
      <c r="D269" s="132" t="s">
        <v>168</v>
      </c>
      <c r="E269" s="133" t="s">
        <v>2602</v>
      </c>
      <c r="F269" s="134" t="s">
        <v>2603</v>
      </c>
      <c r="G269" s="135" t="s">
        <v>232</v>
      </c>
      <c r="H269" s="136">
        <v>23.96</v>
      </c>
      <c r="I269" s="137"/>
      <c r="J269" s="138">
        <f>ROUND(I269*H269,2)</f>
        <v>0</v>
      </c>
      <c r="K269" s="134" t="s">
        <v>19</v>
      </c>
      <c r="L269" s="33"/>
      <c r="M269" s="139" t="s">
        <v>19</v>
      </c>
      <c r="N269" s="140" t="s">
        <v>44</v>
      </c>
      <c r="P269" s="141">
        <f>O269*H269</f>
        <v>0</v>
      </c>
      <c r="Q269" s="141">
        <v>9.7300000000000008E-3</v>
      </c>
      <c r="R269" s="141">
        <f>Q269*H269</f>
        <v>0.23313080000000003</v>
      </c>
      <c r="S269" s="141">
        <v>0</v>
      </c>
      <c r="T269" s="142">
        <f>S269*H269</f>
        <v>0</v>
      </c>
      <c r="AR269" s="143" t="s">
        <v>173</v>
      </c>
      <c r="AT269" s="143" t="s">
        <v>168</v>
      </c>
      <c r="AU269" s="143" t="s">
        <v>85</v>
      </c>
      <c r="AY269" s="18" t="s">
        <v>166</v>
      </c>
      <c r="BE269" s="144">
        <f>IF(N269="základní",J269,0)</f>
        <v>0</v>
      </c>
      <c r="BF269" s="144">
        <f>IF(N269="snížená",J269,0)</f>
        <v>0</v>
      </c>
      <c r="BG269" s="144">
        <f>IF(N269="zákl. přenesená",J269,0)</f>
        <v>0</v>
      </c>
      <c r="BH269" s="144">
        <f>IF(N269="sníž. přenesená",J269,0)</f>
        <v>0</v>
      </c>
      <c r="BI269" s="144">
        <f>IF(N269="nulová",J269,0)</f>
        <v>0</v>
      </c>
      <c r="BJ269" s="18" t="s">
        <v>85</v>
      </c>
      <c r="BK269" s="144">
        <f>ROUND(I269*H269,2)</f>
        <v>0</v>
      </c>
      <c r="BL269" s="18" t="s">
        <v>173</v>
      </c>
      <c r="BM269" s="143" t="s">
        <v>2604</v>
      </c>
    </row>
    <row r="270" spans="2:65" s="12" customFormat="1">
      <c r="B270" s="149"/>
      <c r="D270" s="150" t="s">
        <v>177</v>
      </c>
      <c r="E270" s="151" t="s">
        <v>19</v>
      </c>
      <c r="F270" s="152" t="s">
        <v>2605</v>
      </c>
      <c r="H270" s="151" t="s">
        <v>19</v>
      </c>
      <c r="I270" s="153"/>
      <c r="L270" s="149"/>
      <c r="M270" s="154"/>
      <c r="T270" s="155"/>
      <c r="AT270" s="151" t="s">
        <v>177</v>
      </c>
      <c r="AU270" s="151" t="s">
        <v>85</v>
      </c>
      <c r="AV270" s="12" t="s">
        <v>79</v>
      </c>
      <c r="AW270" s="12" t="s">
        <v>33</v>
      </c>
      <c r="AX270" s="12" t="s">
        <v>72</v>
      </c>
      <c r="AY270" s="151" t="s">
        <v>166</v>
      </c>
    </row>
    <row r="271" spans="2:65" s="13" customFormat="1">
      <c r="B271" s="156"/>
      <c r="D271" s="150" t="s">
        <v>177</v>
      </c>
      <c r="E271" s="157" t="s">
        <v>19</v>
      </c>
      <c r="F271" s="158" t="s">
        <v>2606</v>
      </c>
      <c r="H271" s="159">
        <v>4.5999999999999996</v>
      </c>
      <c r="I271" s="160"/>
      <c r="L271" s="156"/>
      <c r="M271" s="161"/>
      <c r="T271" s="162"/>
      <c r="AT271" s="157" t="s">
        <v>177</v>
      </c>
      <c r="AU271" s="157" t="s">
        <v>85</v>
      </c>
      <c r="AV271" s="13" t="s">
        <v>85</v>
      </c>
      <c r="AW271" s="13" t="s">
        <v>33</v>
      </c>
      <c r="AX271" s="13" t="s">
        <v>72</v>
      </c>
      <c r="AY271" s="157" t="s">
        <v>166</v>
      </c>
    </row>
    <row r="272" spans="2:65" s="12" customFormat="1">
      <c r="B272" s="149"/>
      <c r="D272" s="150" t="s">
        <v>177</v>
      </c>
      <c r="E272" s="151" t="s">
        <v>19</v>
      </c>
      <c r="F272" s="152" t="s">
        <v>2607</v>
      </c>
      <c r="H272" s="151" t="s">
        <v>19</v>
      </c>
      <c r="I272" s="153"/>
      <c r="L272" s="149"/>
      <c r="M272" s="154"/>
      <c r="T272" s="155"/>
      <c r="AT272" s="151" t="s">
        <v>177</v>
      </c>
      <c r="AU272" s="151" t="s">
        <v>85</v>
      </c>
      <c r="AV272" s="12" t="s">
        <v>79</v>
      </c>
      <c r="AW272" s="12" t="s">
        <v>33</v>
      </c>
      <c r="AX272" s="12" t="s">
        <v>72</v>
      </c>
      <c r="AY272" s="151" t="s">
        <v>166</v>
      </c>
    </row>
    <row r="273" spans="2:65" s="13" customFormat="1">
      <c r="B273" s="156"/>
      <c r="D273" s="150" t="s">
        <v>177</v>
      </c>
      <c r="E273" s="157" t="s">
        <v>19</v>
      </c>
      <c r="F273" s="158" t="s">
        <v>2606</v>
      </c>
      <c r="H273" s="159">
        <v>4.5999999999999996</v>
      </c>
      <c r="I273" s="160"/>
      <c r="L273" s="156"/>
      <c r="M273" s="161"/>
      <c r="T273" s="162"/>
      <c r="AT273" s="157" t="s">
        <v>177</v>
      </c>
      <c r="AU273" s="157" t="s">
        <v>85</v>
      </c>
      <c r="AV273" s="13" t="s">
        <v>85</v>
      </c>
      <c r="AW273" s="13" t="s">
        <v>33</v>
      </c>
      <c r="AX273" s="13" t="s">
        <v>72</v>
      </c>
      <c r="AY273" s="157" t="s">
        <v>166</v>
      </c>
    </row>
    <row r="274" spans="2:65" s="12" customFormat="1">
      <c r="B274" s="149"/>
      <c r="D274" s="150" t="s">
        <v>177</v>
      </c>
      <c r="E274" s="151" t="s">
        <v>19</v>
      </c>
      <c r="F274" s="152" t="s">
        <v>2608</v>
      </c>
      <c r="H274" s="151" t="s">
        <v>19</v>
      </c>
      <c r="I274" s="153"/>
      <c r="L274" s="149"/>
      <c r="M274" s="154"/>
      <c r="T274" s="155"/>
      <c r="AT274" s="151" t="s">
        <v>177</v>
      </c>
      <c r="AU274" s="151" t="s">
        <v>85</v>
      </c>
      <c r="AV274" s="12" t="s">
        <v>79</v>
      </c>
      <c r="AW274" s="12" t="s">
        <v>33</v>
      </c>
      <c r="AX274" s="12" t="s">
        <v>72</v>
      </c>
      <c r="AY274" s="151" t="s">
        <v>166</v>
      </c>
    </row>
    <row r="275" spans="2:65" s="13" customFormat="1">
      <c r="B275" s="156"/>
      <c r="D275" s="150" t="s">
        <v>177</v>
      </c>
      <c r="E275" s="157" t="s">
        <v>19</v>
      </c>
      <c r="F275" s="158" t="s">
        <v>2609</v>
      </c>
      <c r="H275" s="159">
        <v>4.8</v>
      </c>
      <c r="I275" s="160"/>
      <c r="L275" s="156"/>
      <c r="M275" s="161"/>
      <c r="T275" s="162"/>
      <c r="AT275" s="157" t="s">
        <v>177</v>
      </c>
      <c r="AU275" s="157" t="s">
        <v>85</v>
      </c>
      <c r="AV275" s="13" t="s">
        <v>85</v>
      </c>
      <c r="AW275" s="13" t="s">
        <v>33</v>
      </c>
      <c r="AX275" s="13" t="s">
        <v>72</v>
      </c>
      <c r="AY275" s="157" t="s">
        <v>166</v>
      </c>
    </row>
    <row r="276" spans="2:65" s="12" customFormat="1">
      <c r="B276" s="149"/>
      <c r="D276" s="150" t="s">
        <v>177</v>
      </c>
      <c r="E276" s="151" t="s">
        <v>19</v>
      </c>
      <c r="F276" s="152" t="s">
        <v>2610</v>
      </c>
      <c r="H276" s="151" t="s">
        <v>19</v>
      </c>
      <c r="I276" s="153"/>
      <c r="L276" s="149"/>
      <c r="M276" s="154"/>
      <c r="T276" s="155"/>
      <c r="AT276" s="151" t="s">
        <v>177</v>
      </c>
      <c r="AU276" s="151" t="s">
        <v>85</v>
      </c>
      <c r="AV276" s="12" t="s">
        <v>79</v>
      </c>
      <c r="AW276" s="12" t="s">
        <v>33</v>
      </c>
      <c r="AX276" s="12" t="s">
        <v>72</v>
      </c>
      <c r="AY276" s="151" t="s">
        <v>166</v>
      </c>
    </row>
    <row r="277" spans="2:65" s="13" customFormat="1">
      <c r="B277" s="156"/>
      <c r="D277" s="150" t="s">
        <v>177</v>
      </c>
      <c r="E277" s="157" t="s">
        <v>19</v>
      </c>
      <c r="F277" s="158" t="s">
        <v>2609</v>
      </c>
      <c r="H277" s="159">
        <v>4.8</v>
      </c>
      <c r="I277" s="160"/>
      <c r="L277" s="156"/>
      <c r="M277" s="161"/>
      <c r="T277" s="162"/>
      <c r="AT277" s="157" t="s">
        <v>177</v>
      </c>
      <c r="AU277" s="157" t="s">
        <v>85</v>
      </c>
      <c r="AV277" s="13" t="s">
        <v>85</v>
      </c>
      <c r="AW277" s="13" t="s">
        <v>33</v>
      </c>
      <c r="AX277" s="13" t="s">
        <v>72</v>
      </c>
      <c r="AY277" s="157" t="s">
        <v>166</v>
      </c>
    </row>
    <row r="278" spans="2:65" s="12" customFormat="1">
      <c r="B278" s="149"/>
      <c r="D278" s="150" t="s">
        <v>177</v>
      </c>
      <c r="E278" s="151" t="s">
        <v>19</v>
      </c>
      <c r="F278" s="152" t="s">
        <v>2558</v>
      </c>
      <c r="H278" s="151" t="s">
        <v>19</v>
      </c>
      <c r="I278" s="153"/>
      <c r="L278" s="149"/>
      <c r="M278" s="154"/>
      <c r="T278" s="155"/>
      <c r="AT278" s="151" t="s">
        <v>177</v>
      </c>
      <c r="AU278" s="151" t="s">
        <v>85</v>
      </c>
      <c r="AV278" s="12" t="s">
        <v>79</v>
      </c>
      <c r="AW278" s="12" t="s">
        <v>33</v>
      </c>
      <c r="AX278" s="12" t="s">
        <v>72</v>
      </c>
      <c r="AY278" s="151" t="s">
        <v>166</v>
      </c>
    </row>
    <row r="279" spans="2:65" s="13" customFormat="1">
      <c r="B279" s="156"/>
      <c r="D279" s="150" t="s">
        <v>177</v>
      </c>
      <c r="E279" s="157" t="s">
        <v>19</v>
      </c>
      <c r="F279" s="158" t="s">
        <v>2611</v>
      </c>
      <c r="H279" s="159">
        <v>5.16</v>
      </c>
      <c r="I279" s="160"/>
      <c r="L279" s="156"/>
      <c r="M279" s="161"/>
      <c r="T279" s="162"/>
      <c r="AT279" s="157" t="s">
        <v>177</v>
      </c>
      <c r="AU279" s="157" t="s">
        <v>85</v>
      </c>
      <c r="AV279" s="13" t="s">
        <v>85</v>
      </c>
      <c r="AW279" s="13" t="s">
        <v>33</v>
      </c>
      <c r="AX279" s="13" t="s">
        <v>72</v>
      </c>
      <c r="AY279" s="157" t="s">
        <v>166</v>
      </c>
    </row>
    <row r="280" spans="2:65" s="15" customFormat="1">
      <c r="B280" s="170"/>
      <c r="D280" s="150" t="s">
        <v>177</v>
      </c>
      <c r="E280" s="171" t="s">
        <v>19</v>
      </c>
      <c r="F280" s="172" t="s">
        <v>228</v>
      </c>
      <c r="H280" s="173">
        <v>23.96</v>
      </c>
      <c r="I280" s="174"/>
      <c r="L280" s="170"/>
      <c r="M280" s="175"/>
      <c r="T280" s="176"/>
      <c r="AT280" s="171" t="s">
        <v>177</v>
      </c>
      <c r="AU280" s="171" t="s">
        <v>85</v>
      </c>
      <c r="AV280" s="15" t="s">
        <v>173</v>
      </c>
      <c r="AW280" s="15" t="s">
        <v>33</v>
      </c>
      <c r="AX280" s="15" t="s">
        <v>79</v>
      </c>
      <c r="AY280" s="171" t="s">
        <v>166</v>
      </c>
    </row>
    <row r="281" spans="2:65" s="1" customFormat="1" ht="24.2" customHeight="1">
      <c r="B281" s="33"/>
      <c r="C281" s="132" t="s">
        <v>411</v>
      </c>
      <c r="D281" s="132" t="s">
        <v>168</v>
      </c>
      <c r="E281" s="133" t="s">
        <v>2612</v>
      </c>
      <c r="F281" s="134" t="s">
        <v>2613</v>
      </c>
      <c r="G281" s="135" t="s">
        <v>232</v>
      </c>
      <c r="H281" s="136">
        <v>23.96</v>
      </c>
      <c r="I281" s="137"/>
      <c r="J281" s="138">
        <f>ROUND(I281*H281,2)</f>
        <v>0</v>
      </c>
      <c r="K281" s="134" t="s">
        <v>172</v>
      </c>
      <c r="L281" s="33"/>
      <c r="M281" s="139" t="s">
        <v>19</v>
      </c>
      <c r="N281" s="140" t="s">
        <v>44</v>
      </c>
      <c r="P281" s="141">
        <f>O281*H281</f>
        <v>0</v>
      </c>
      <c r="Q281" s="141">
        <v>8.0999999999999996E-4</v>
      </c>
      <c r="R281" s="141">
        <f>Q281*H281</f>
        <v>1.9407600000000001E-2</v>
      </c>
      <c r="S281" s="141">
        <v>0</v>
      </c>
      <c r="T281" s="142">
        <f>S281*H281</f>
        <v>0</v>
      </c>
      <c r="AR281" s="143" t="s">
        <v>173</v>
      </c>
      <c r="AT281" s="143" t="s">
        <v>168</v>
      </c>
      <c r="AU281" s="143" t="s">
        <v>85</v>
      </c>
      <c r="AY281" s="18" t="s">
        <v>166</v>
      </c>
      <c r="BE281" s="144">
        <f>IF(N281="základní",J281,0)</f>
        <v>0</v>
      </c>
      <c r="BF281" s="144">
        <f>IF(N281="snížená",J281,0)</f>
        <v>0</v>
      </c>
      <c r="BG281" s="144">
        <f>IF(N281="zákl. přenesená",J281,0)</f>
        <v>0</v>
      </c>
      <c r="BH281" s="144">
        <f>IF(N281="sníž. přenesená",J281,0)</f>
        <v>0</v>
      </c>
      <c r="BI281" s="144">
        <f>IF(N281="nulová",J281,0)</f>
        <v>0</v>
      </c>
      <c r="BJ281" s="18" t="s">
        <v>85</v>
      </c>
      <c r="BK281" s="144">
        <f>ROUND(I281*H281,2)</f>
        <v>0</v>
      </c>
      <c r="BL281" s="18" t="s">
        <v>173</v>
      </c>
      <c r="BM281" s="143" t="s">
        <v>2614</v>
      </c>
    </row>
    <row r="282" spans="2:65" s="1" customFormat="1">
      <c r="B282" s="33"/>
      <c r="D282" s="145" t="s">
        <v>175</v>
      </c>
      <c r="F282" s="146" t="s">
        <v>2615</v>
      </c>
      <c r="I282" s="147"/>
      <c r="L282" s="33"/>
      <c r="M282" s="148"/>
      <c r="T282" s="54"/>
      <c r="AT282" s="18" t="s">
        <v>175</v>
      </c>
      <c r="AU282" s="18" t="s">
        <v>85</v>
      </c>
    </row>
    <row r="283" spans="2:65" s="12" customFormat="1">
      <c r="B283" s="149"/>
      <c r="D283" s="150" t="s">
        <v>177</v>
      </c>
      <c r="E283" s="151" t="s">
        <v>19</v>
      </c>
      <c r="F283" s="152" t="s">
        <v>2605</v>
      </c>
      <c r="H283" s="151" t="s">
        <v>19</v>
      </c>
      <c r="I283" s="153"/>
      <c r="L283" s="149"/>
      <c r="M283" s="154"/>
      <c r="T283" s="155"/>
      <c r="AT283" s="151" t="s">
        <v>177</v>
      </c>
      <c r="AU283" s="151" t="s">
        <v>85</v>
      </c>
      <c r="AV283" s="12" t="s">
        <v>79</v>
      </c>
      <c r="AW283" s="12" t="s">
        <v>33</v>
      </c>
      <c r="AX283" s="12" t="s">
        <v>72</v>
      </c>
      <c r="AY283" s="151" t="s">
        <v>166</v>
      </c>
    </row>
    <row r="284" spans="2:65" s="13" customFormat="1">
      <c r="B284" s="156"/>
      <c r="D284" s="150" t="s">
        <v>177</v>
      </c>
      <c r="E284" s="157" t="s">
        <v>19</v>
      </c>
      <c r="F284" s="158" t="s">
        <v>2606</v>
      </c>
      <c r="H284" s="159">
        <v>4.5999999999999996</v>
      </c>
      <c r="I284" s="160"/>
      <c r="L284" s="156"/>
      <c r="M284" s="161"/>
      <c r="T284" s="162"/>
      <c r="AT284" s="157" t="s">
        <v>177</v>
      </c>
      <c r="AU284" s="157" t="s">
        <v>85</v>
      </c>
      <c r="AV284" s="13" t="s">
        <v>85</v>
      </c>
      <c r="AW284" s="13" t="s">
        <v>33</v>
      </c>
      <c r="AX284" s="13" t="s">
        <v>72</v>
      </c>
      <c r="AY284" s="157" t="s">
        <v>166</v>
      </c>
    </row>
    <row r="285" spans="2:65" s="12" customFormat="1">
      <c r="B285" s="149"/>
      <c r="D285" s="150" t="s">
        <v>177</v>
      </c>
      <c r="E285" s="151" t="s">
        <v>19</v>
      </c>
      <c r="F285" s="152" t="s">
        <v>2607</v>
      </c>
      <c r="H285" s="151" t="s">
        <v>19</v>
      </c>
      <c r="I285" s="153"/>
      <c r="L285" s="149"/>
      <c r="M285" s="154"/>
      <c r="T285" s="155"/>
      <c r="AT285" s="151" t="s">
        <v>177</v>
      </c>
      <c r="AU285" s="151" t="s">
        <v>85</v>
      </c>
      <c r="AV285" s="12" t="s">
        <v>79</v>
      </c>
      <c r="AW285" s="12" t="s">
        <v>33</v>
      </c>
      <c r="AX285" s="12" t="s">
        <v>72</v>
      </c>
      <c r="AY285" s="151" t="s">
        <v>166</v>
      </c>
    </row>
    <row r="286" spans="2:65" s="13" customFormat="1">
      <c r="B286" s="156"/>
      <c r="D286" s="150" t="s">
        <v>177</v>
      </c>
      <c r="E286" s="157" t="s">
        <v>19</v>
      </c>
      <c r="F286" s="158" t="s">
        <v>2606</v>
      </c>
      <c r="H286" s="159">
        <v>4.5999999999999996</v>
      </c>
      <c r="I286" s="160"/>
      <c r="L286" s="156"/>
      <c r="M286" s="161"/>
      <c r="T286" s="162"/>
      <c r="AT286" s="157" t="s">
        <v>177</v>
      </c>
      <c r="AU286" s="157" t="s">
        <v>85</v>
      </c>
      <c r="AV286" s="13" t="s">
        <v>85</v>
      </c>
      <c r="AW286" s="13" t="s">
        <v>33</v>
      </c>
      <c r="AX286" s="13" t="s">
        <v>72</v>
      </c>
      <c r="AY286" s="157" t="s">
        <v>166</v>
      </c>
    </row>
    <row r="287" spans="2:65" s="12" customFormat="1">
      <c r="B287" s="149"/>
      <c r="D287" s="150" t="s">
        <v>177</v>
      </c>
      <c r="E287" s="151" t="s">
        <v>19</v>
      </c>
      <c r="F287" s="152" t="s">
        <v>2608</v>
      </c>
      <c r="H287" s="151" t="s">
        <v>19</v>
      </c>
      <c r="I287" s="153"/>
      <c r="L287" s="149"/>
      <c r="M287" s="154"/>
      <c r="T287" s="155"/>
      <c r="AT287" s="151" t="s">
        <v>177</v>
      </c>
      <c r="AU287" s="151" t="s">
        <v>85</v>
      </c>
      <c r="AV287" s="12" t="s">
        <v>79</v>
      </c>
      <c r="AW287" s="12" t="s">
        <v>33</v>
      </c>
      <c r="AX287" s="12" t="s">
        <v>72</v>
      </c>
      <c r="AY287" s="151" t="s">
        <v>166</v>
      </c>
    </row>
    <row r="288" spans="2:65" s="13" customFormat="1">
      <c r="B288" s="156"/>
      <c r="D288" s="150" t="s">
        <v>177</v>
      </c>
      <c r="E288" s="157" t="s">
        <v>19</v>
      </c>
      <c r="F288" s="158" t="s">
        <v>2609</v>
      </c>
      <c r="H288" s="159">
        <v>4.8</v>
      </c>
      <c r="I288" s="160"/>
      <c r="L288" s="156"/>
      <c r="M288" s="161"/>
      <c r="T288" s="162"/>
      <c r="AT288" s="157" t="s">
        <v>177</v>
      </c>
      <c r="AU288" s="157" t="s">
        <v>85</v>
      </c>
      <c r="AV288" s="13" t="s">
        <v>85</v>
      </c>
      <c r="AW288" s="13" t="s">
        <v>33</v>
      </c>
      <c r="AX288" s="13" t="s">
        <v>72</v>
      </c>
      <c r="AY288" s="157" t="s">
        <v>166</v>
      </c>
    </row>
    <row r="289" spans="2:65" s="12" customFormat="1">
      <c r="B289" s="149"/>
      <c r="D289" s="150" t="s">
        <v>177</v>
      </c>
      <c r="E289" s="151" t="s">
        <v>19</v>
      </c>
      <c r="F289" s="152" t="s">
        <v>2610</v>
      </c>
      <c r="H289" s="151" t="s">
        <v>19</v>
      </c>
      <c r="I289" s="153"/>
      <c r="L289" s="149"/>
      <c r="M289" s="154"/>
      <c r="T289" s="155"/>
      <c r="AT289" s="151" t="s">
        <v>177</v>
      </c>
      <c r="AU289" s="151" t="s">
        <v>85</v>
      </c>
      <c r="AV289" s="12" t="s">
        <v>79</v>
      </c>
      <c r="AW289" s="12" t="s">
        <v>33</v>
      </c>
      <c r="AX289" s="12" t="s">
        <v>72</v>
      </c>
      <c r="AY289" s="151" t="s">
        <v>166</v>
      </c>
    </row>
    <row r="290" spans="2:65" s="13" customFormat="1">
      <c r="B290" s="156"/>
      <c r="D290" s="150" t="s">
        <v>177</v>
      </c>
      <c r="E290" s="157" t="s">
        <v>19</v>
      </c>
      <c r="F290" s="158" t="s">
        <v>2609</v>
      </c>
      <c r="H290" s="159">
        <v>4.8</v>
      </c>
      <c r="I290" s="160"/>
      <c r="L290" s="156"/>
      <c r="M290" s="161"/>
      <c r="T290" s="162"/>
      <c r="AT290" s="157" t="s">
        <v>177</v>
      </c>
      <c r="AU290" s="157" t="s">
        <v>85</v>
      </c>
      <c r="AV290" s="13" t="s">
        <v>85</v>
      </c>
      <c r="AW290" s="13" t="s">
        <v>33</v>
      </c>
      <c r="AX290" s="13" t="s">
        <v>72</v>
      </c>
      <c r="AY290" s="157" t="s">
        <v>166</v>
      </c>
    </row>
    <row r="291" spans="2:65" s="12" customFormat="1">
      <c r="B291" s="149"/>
      <c r="D291" s="150" t="s">
        <v>177</v>
      </c>
      <c r="E291" s="151" t="s">
        <v>19</v>
      </c>
      <c r="F291" s="152" t="s">
        <v>2558</v>
      </c>
      <c r="H291" s="151" t="s">
        <v>19</v>
      </c>
      <c r="I291" s="153"/>
      <c r="L291" s="149"/>
      <c r="M291" s="154"/>
      <c r="T291" s="155"/>
      <c r="AT291" s="151" t="s">
        <v>177</v>
      </c>
      <c r="AU291" s="151" t="s">
        <v>85</v>
      </c>
      <c r="AV291" s="12" t="s">
        <v>79</v>
      </c>
      <c r="AW291" s="12" t="s">
        <v>33</v>
      </c>
      <c r="AX291" s="12" t="s">
        <v>72</v>
      </c>
      <c r="AY291" s="151" t="s">
        <v>166</v>
      </c>
    </row>
    <row r="292" spans="2:65" s="13" customFormat="1">
      <c r="B292" s="156"/>
      <c r="D292" s="150" t="s">
        <v>177</v>
      </c>
      <c r="E292" s="157" t="s">
        <v>19</v>
      </c>
      <c r="F292" s="158" t="s">
        <v>2611</v>
      </c>
      <c r="H292" s="159">
        <v>5.16</v>
      </c>
      <c r="I292" s="160"/>
      <c r="L292" s="156"/>
      <c r="M292" s="161"/>
      <c r="T292" s="162"/>
      <c r="AT292" s="157" t="s">
        <v>177</v>
      </c>
      <c r="AU292" s="157" t="s">
        <v>85</v>
      </c>
      <c r="AV292" s="13" t="s">
        <v>85</v>
      </c>
      <c r="AW292" s="13" t="s">
        <v>33</v>
      </c>
      <c r="AX292" s="13" t="s">
        <v>72</v>
      </c>
      <c r="AY292" s="157" t="s">
        <v>166</v>
      </c>
    </row>
    <row r="293" spans="2:65" s="15" customFormat="1">
      <c r="B293" s="170"/>
      <c r="D293" s="150" t="s">
        <v>177</v>
      </c>
      <c r="E293" s="171" t="s">
        <v>19</v>
      </c>
      <c r="F293" s="172" t="s">
        <v>228</v>
      </c>
      <c r="H293" s="173">
        <v>23.96</v>
      </c>
      <c r="I293" s="174"/>
      <c r="L293" s="170"/>
      <c r="M293" s="175"/>
      <c r="T293" s="176"/>
      <c r="AT293" s="171" t="s">
        <v>177</v>
      </c>
      <c r="AU293" s="171" t="s">
        <v>85</v>
      </c>
      <c r="AV293" s="15" t="s">
        <v>173</v>
      </c>
      <c r="AW293" s="15" t="s">
        <v>33</v>
      </c>
      <c r="AX293" s="15" t="s">
        <v>79</v>
      </c>
      <c r="AY293" s="171" t="s">
        <v>166</v>
      </c>
    </row>
    <row r="294" spans="2:65" s="1" customFormat="1" ht="24.2" customHeight="1">
      <c r="B294" s="33"/>
      <c r="C294" s="132" t="s">
        <v>417</v>
      </c>
      <c r="D294" s="132" t="s">
        <v>168</v>
      </c>
      <c r="E294" s="133" t="s">
        <v>2616</v>
      </c>
      <c r="F294" s="134" t="s">
        <v>2617</v>
      </c>
      <c r="G294" s="135" t="s">
        <v>232</v>
      </c>
      <c r="H294" s="136">
        <v>23.96</v>
      </c>
      <c r="I294" s="137"/>
      <c r="J294" s="138">
        <f>ROUND(I294*H294,2)</f>
        <v>0</v>
      </c>
      <c r="K294" s="134" t="s">
        <v>172</v>
      </c>
      <c r="L294" s="33"/>
      <c r="M294" s="139" t="s">
        <v>19</v>
      </c>
      <c r="N294" s="140" t="s">
        <v>44</v>
      </c>
      <c r="P294" s="141">
        <f>O294*H294</f>
        <v>0</v>
      </c>
      <c r="Q294" s="141">
        <v>0</v>
      </c>
      <c r="R294" s="141">
        <f>Q294*H294</f>
        <v>0</v>
      </c>
      <c r="S294" s="141">
        <v>0</v>
      </c>
      <c r="T294" s="142">
        <f>S294*H294</f>
        <v>0</v>
      </c>
      <c r="AR294" s="143" t="s">
        <v>173</v>
      </c>
      <c r="AT294" s="143" t="s">
        <v>168</v>
      </c>
      <c r="AU294" s="143" t="s">
        <v>85</v>
      </c>
      <c r="AY294" s="18" t="s">
        <v>166</v>
      </c>
      <c r="BE294" s="144">
        <f>IF(N294="základní",J294,0)</f>
        <v>0</v>
      </c>
      <c r="BF294" s="144">
        <f>IF(N294="snížená",J294,0)</f>
        <v>0</v>
      </c>
      <c r="BG294" s="144">
        <f>IF(N294="zákl. přenesená",J294,0)</f>
        <v>0</v>
      </c>
      <c r="BH294" s="144">
        <f>IF(N294="sníž. přenesená",J294,0)</f>
        <v>0</v>
      </c>
      <c r="BI294" s="144">
        <f>IF(N294="nulová",J294,0)</f>
        <v>0</v>
      </c>
      <c r="BJ294" s="18" t="s">
        <v>85</v>
      </c>
      <c r="BK294" s="144">
        <f>ROUND(I294*H294,2)</f>
        <v>0</v>
      </c>
      <c r="BL294" s="18" t="s">
        <v>173</v>
      </c>
      <c r="BM294" s="143" t="s">
        <v>2618</v>
      </c>
    </row>
    <row r="295" spans="2:65" s="1" customFormat="1">
      <c r="B295" s="33"/>
      <c r="D295" s="145" t="s">
        <v>175</v>
      </c>
      <c r="F295" s="146" t="s">
        <v>2619</v>
      </c>
      <c r="I295" s="147"/>
      <c r="L295" s="33"/>
      <c r="M295" s="148"/>
      <c r="T295" s="54"/>
      <c r="AT295" s="18" t="s">
        <v>175</v>
      </c>
      <c r="AU295" s="18" t="s">
        <v>85</v>
      </c>
    </row>
    <row r="296" spans="2:65" s="1" customFormat="1" ht="44.25" customHeight="1">
      <c r="B296" s="33"/>
      <c r="C296" s="132" t="s">
        <v>425</v>
      </c>
      <c r="D296" s="132" t="s">
        <v>168</v>
      </c>
      <c r="E296" s="133" t="s">
        <v>2620</v>
      </c>
      <c r="F296" s="134" t="s">
        <v>2621</v>
      </c>
      <c r="G296" s="135" t="s">
        <v>197</v>
      </c>
      <c r="H296" s="136">
        <v>0.49199999999999999</v>
      </c>
      <c r="I296" s="137"/>
      <c r="J296" s="138">
        <f>ROUND(I296*H296,2)</f>
        <v>0</v>
      </c>
      <c r="K296" s="134" t="s">
        <v>172</v>
      </c>
      <c r="L296" s="33"/>
      <c r="M296" s="139" t="s">
        <v>19</v>
      </c>
      <c r="N296" s="140" t="s">
        <v>44</v>
      </c>
      <c r="P296" s="141">
        <f>O296*H296</f>
        <v>0</v>
      </c>
      <c r="Q296" s="141">
        <v>1.06277</v>
      </c>
      <c r="R296" s="141">
        <f>Q296*H296</f>
        <v>0.52288283999999996</v>
      </c>
      <c r="S296" s="141">
        <v>0</v>
      </c>
      <c r="T296" s="142">
        <f>S296*H296</f>
        <v>0</v>
      </c>
      <c r="AR296" s="143" t="s">
        <v>173</v>
      </c>
      <c r="AT296" s="143" t="s">
        <v>168</v>
      </c>
      <c r="AU296" s="143" t="s">
        <v>85</v>
      </c>
      <c r="AY296" s="18" t="s">
        <v>166</v>
      </c>
      <c r="BE296" s="144">
        <f>IF(N296="základní",J296,0)</f>
        <v>0</v>
      </c>
      <c r="BF296" s="144">
        <f>IF(N296="snížená",J296,0)</f>
        <v>0</v>
      </c>
      <c r="BG296" s="144">
        <f>IF(N296="zákl. přenesená",J296,0)</f>
        <v>0</v>
      </c>
      <c r="BH296" s="144">
        <f>IF(N296="sníž. přenesená",J296,0)</f>
        <v>0</v>
      </c>
      <c r="BI296" s="144">
        <f>IF(N296="nulová",J296,0)</f>
        <v>0</v>
      </c>
      <c r="BJ296" s="18" t="s">
        <v>85</v>
      </c>
      <c r="BK296" s="144">
        <f>ROUND(I296*H296,2)</f>
        <v>0</v>
      </c>
      <c r="BL296" s="18" t="s">
        <v>173</v>
      </c>
      <c r="BM296" s="143" t="s">
        <v>2622</v>
      </c>
    </row>
    <row r="297" spans="2:65" s="1" customFormat="1">
      <c r="B297" s="33"/>
      <c r="D297" s="145" t="s">
        <v>175</v>
      </c>
      <c r="F297" s="146" t="s">
        <v>2623</v>
      </c>
      <c r="I297" s="147"/>
      <c r="L297" s="33"/>
      <c r="M297" s="148"/>
      <c r="T297" s="54"/>
      <c r="AT297" s="18" t="s">
        <v>175</v>
      </c>
      <c r="AU297" s="18" t="s">
        <v>85</v>
      </c>
    </row>
    <row r="298" spans="2:65" s="12" customFormat="1">
      <c r="B298" s="149"/>
      <c r="D298" s="150" t="s">
        <v>177</v>
      </c>
      <c r="E298" s="151" t="s">
        <v>19</v>
      </c>
      <c r="F298" s="152" t="s">
        <v>2605</v>
      </c>
      <c r="H298" s="151" t="s">
        <v>19</v>
      </c>
      <c r="I298" s="153"/>
      <c r="L298" s="149"/>
      <c r="M298" s="154"/>
      <c r="T298" s="155"/>
      <c r="AT298" s="151" t="s">
        <v>177</v>
      </c>
      <c r="AU298" s="151" t="s">
        <v>85</v>
      </c>
      <c r="AV298" s="12" t="s">
        <v>79</v>
      </c>
      <c r="AW298" s="12" t="s">
        <v>33</v>
      </c>
      <c r="AX298" s="12" t="s">
        <v>72</v>
      </c>
      <c r="AY298" s="151" t="s">
        <v>166</v>
      </c>
    </row>
    <row r="299" spans="2:65" s="13" customFormat="1">
      <c r="B299" s="156"/>
      <c r="D299" s="150" t="s">
        <v>177</v>
      </c>
      <c r="E299" s="157" t="s">
        <v>19</v>
      </c>
      <c r="F299" s="158" t="s">
        <v>2624</v>
      </c>
      <c r="H299" s="159">
        <v>9.4E-2</v>
      </c>
      <c r="I299" s="160"/>
      <c r="L299" s="156"/>
      <c r="M299" s="161"/>
      <c r="T299" s="162"/>
      <c r="AT299" s="157" t="s">
        <v>177</v>
      </c>
      <c r="AU299" s="157" t="s">
        <v>85</v>
      </c>
      <c r="AV299" s="13" t="s">
        <v>85</v>
      </c>
      <c r="AW299" s="13" t="s">
        <v>33</v>
      </c>
      <c r="AX299" s="13" t="s">
        <v>72</v>
      </c>
      <c r="AY299" s="157" t="s">
        <v>166</v>
      </c>
    </row>
    <row r="300" spans="2:65" s="12" customFormat="1">
      <c r="B300" s="149"/>
      <c r="D300" s="150" t="s">
        <v>177</v>
      </c>
      <c r="E300" s="151" t="s">
        <v>19</v>
      </c>
      <c r="F300" s="152" t="s">
        <v>2607</v>
      </c>
      <c r="H300" s="151" t="s">
        <v>19</v>
      </c>
      <c r="I300" s="153"/>
      <c r="L300" s="149"/>
      <c r="M300" s="154"/>
      <c r="T300" s="155"/>
      <c r="AT300" s="151" t="s">
        <v>177</v>
      </c>
      <c r="AU300" s="151" t="s">
        <v>85</v>
      </c>
      <c r="AV300" s="12" t="s">
        <v>79</v>
      </c>
      <c r="AW300" s="12" t="s">
        <v>33</v>
      </c>
      <c r="AX300" s="12" t="s">
        <v>72</v>
      </c>
      <c r="AY300" s="151" t="s">
        <v>166</v>
      </c>
    </row>
    <row r="301" spans="2:65" s="13" customFormat="1">
      <c r="B301" s="156"/>
      <c r="D301" s="150" t="s">
        <v>177</v>
      </c>
      <c r="E301" s="157" t="s">
        <v>19</v>
      </c>
      <c r="F301" s="158" t="s">
        <v>2624</v>
      </c>
      <c r="H301" s="159">
        <v>9.4E-2</v>
      </c>
      <c r="I301" s="160"/>
      <c r="L301" s="156"/>
      <c r="M301" s="161"/>
      <c r="T301" s="162"/>
      <c r="AT301" s="157" t="s">
        <v>177</v>
      </c>
      <c r="AU301" s="157" t="s">
        <v>85</v>
      </c>
      <c r="AV301" s="13" t="s">
        <v>85</v>
      </c>
      <c r="AW301" s="13" t="s">
        <v>33</v>
      </c>
      <c r="AX301" s="13" t="s">
        <v>72</v>
      </c>
      <c r="AY301" s="157" t="s">
        <v>166</v>
      </c>
    </row>
    <row r="302" spans="2:65" s="12" customFormat="1">
      <c r="B302" s="149"/>
      <c r="D302" s="150" t="s">
        <v>177</v>
      </c>
      <c r="E302" s="151" t="s">
        <v>19</v>
      </c>
      <c r="F302" s="152" t="s">
        <v>2608</v>
      </c>
      <c r="H302" s="151" t="s">
        <v>19</v>
      </c>
      <c r="I302" s="153"/>
      <c r="L302" s="149"/>
      <c r="M302" s="154"/>
      <c r="T302" s="155"/>
      <c r="AT302" s="151" t="s">
        <v>177</v>
      </c>
      <c r="AU302" s="151" t="s">
        <v>85</v>
      </c>
      <c r="AV302" s="12" t="s">
        <v>79</v>
      </c>
      <c r="AW302" s="12" t="s">
        <v>33</v>
      </c>
      <c r="AX302" s="12" t="s">
        <v>72</v>
      </c>
      <c r="AY302" s="151" t="s">
        <v>166</v>
      </c>
    </row>
    <row r="303" spans="2:65" s="13" customFormat="1">
      <c r="B303" s="156"/>
      <c r="D303" s="150" t="s">
        <v>177</v>
      </c>
      <c r="E303" s="157" t="s">
        <v>19</v>
      </c>
      <c r="F303" s="158" t="s">
        <v>2625</v>
      </c>
      <c r="H303" s="159">
        <v>9.9000000000000005E-2</v>
      </c>
      <c r="I303" s="160"/>
      <c r="L303" s="156"/>
      <c r="M303" s="161"/>
      <c r="T303" s="162"/>
      <c r="AT303" s="157" t="s">
        <v>177</v>
      </c>
      <c r="AU303" s="157" t="s">
        <v>85</v>
      </c>
      <c r="AV303" s="13" t="s">
        <v>85</v>
      </c>
      <c r="AW303" s="13" t="s">
        <v>33</v>
      </c>
      <c r="AX303" s="13" t="s">
        <v>72</v>
      </c>
      <c r="AY303" s="157" t="s">
        <v>166</v>
      </c>
    </row>
    <row r="304" spans="2:65" s="12" customFormat="1">
      <c r="B304" s="149"/>
      <c r="D304" s="150" t="s">
        <v>177</v>
      </c>
      <c r="E304" s="151" t="s">
        <v>19</v>
      </c>
      <c r="F304" s="152" t="s">
        <v>2610</v>
      </c>
      <c r="H304" s="151" t="s">
        <v>19</v>
      </c>
      <c r="I304" s="153"/>
      <c r="L304" s="149"/>
      <c r="M304" s="154"/>
      <c r="T304" s="155"/>
      <c r="AT304" s="151" t="s">
        <v>177</v>
      </c>
      <c r="AU304" s="151" t="s">
        <v>85</v>
      </c>
      <c r="AV304" s="12" t="s">
        <v>79</v>
      </c>
      <c r="AW304" s="12" t="s">
        <v>33</v>
      </c>
      <c r="AX304" s="12" t="s">
        <v>72</v>
      </c>
      <c r="AY304" s="151" t="s">
        <v>166</v>
      </c>
    </row>
    <row r="305" spans="2:65" s="13" customFormat="1">
      <c r="B305" s="156"/>
      <c r="D305" s="150" t="s">
        <v>177</v>
      </c>
      <c r="E305" s="157" t="s">
        <v>19</v>
      </c>
      <c r="F305" s="158" t="s">
        <v>2625</v>
      </c>
      <c r="H305" s="159">
        <v>9.9000000000000005E-2</v>
      </c>
      <c r="I305" s="160"/>
      <c r="L305" s="156"/>
      <c r="M305" s="161"/>
      <c r="T305" s="162"/>
      <c r="AT305" s="157" t="s">
        <v>177</v>
      </c>
      <c r="AU305" s="157" t="s">
        <v>85</v>
      </c>
      <c r="AV305" s="13" t="s">
        <v>85</v>
      </c>
      <c r="AW305" s="13" t="s">
        <v>33</v>
      </c>
      <c r="AX305" s="13" t="s">
        <v>72</v>
      </c>
      <c r="AY305" s="157" t="s">
        <v>166</v>
      </c>
    </row>
    <row r="306" spans="2:65" s="12" customFormat="1">
      <c r="B306" s="149"/>
      <c r="D306" s="150" t="s">
        <v>177</v>
      </c>
      <c r="E306" s="151" t="s">
        <v>19</v>
      </c>
      <c r="F306" s="152" t="s">
        <v>2558</v>
      </c>
      <c r="H306" s="151" t="s">
        <v>19</v>
      </c>
      <c r="I306" s="153"/>
      <c r="L306" s="149"/>
      <c r="M306" s="154"/>
      <c r="T306" s="155"/>
      <c r="AT306" s="151" t="s">
        <v>177</v>
      </c>
      <c r="AU306" s="151" t="s">
        <v>85</v>
      </c>
      <c r="AV306" s="12" t="s">
        <v>79</v>
      </c>
      <c r="AW306" s="12" t="s">
        <v>33</v>
      </c>
      <c r="AX306" s="12" t="s">
        <v>72</v>
      </c>
      <c r="AY306" s="151" t="s">
        <v>166</v>
      </c>
    </row>
    <row r="307" spans="2:65" s="13" customFormat="1">
      <c r="B307" s="156"/>
      <c r="D307" s="150" t="s">
        <v>177</v>
      </c>
      <c r="E307" s="157" t="s">
        <v>19</v>
      </c>
      <c r="F307" s="158" t="s">
        <v>2626</v>
      </c>
      <c r="H307" s="159">
        <v>0.106</v>
      </c>
      <c r="I307" s="160"/>
      <c r="L307" s="156"/>
      <c r="M307" s="161"/>
      <c r="T307" s="162"/>
      <c r="AT307" s="157" t="s">
        <v>177</v>
      </c>
      <c r="AU307" s="157" t="s">
        <v>85</v>
      </c>
      <c r="AV307" s="13" t="s">
        <v>85</v>
      </c>
      <c r="AW307" s="13" t="s">
        <v>33</v>
      </c>
      <c r="AX307" s="13" t="s">
        <v>72</v>
      </c>
      <c r="AY307" s="157" t="s">
        <v>166</v>
      </c>
    </row>
    <row r="308" spans="2:65" s="15" customFormat="1">
      <c r="B308" s="170"/>
      <c r="D308" s="150" t="s">
        <v>177</v>
      </c>
      <c r="E308" s="171" t="s">
        <v>19</v>
      </c>
      <c r="F308" s="172" t="s">
        <v>228</v>
      </c>
      <c r="H308" s="173">
        <v>0.49199999999999999</v>
      </c>
      <c r="I308" s="174"/>
      <c r="L308" s="170"/>
      <c r="M308" s="175"/>
      <c r="T308" s="176"/>
      <c r="AT308" s="171" t="s">
        <v>177</v>
      </c>
      <c r="AU308" s="171" t="s">
        <v>85</v>
      </c>
      <c r="AV308" s="15" t="s">
        <v>173</v>
      </c>
      <c r="AW308" s="15" t="s">
        <v>33</v>
      </c>
      <c r="AX308" s="15" t="s">
        <v>79</v>
      </c>
      <c r="AY308" s="171" t="s">
        <v>166</v>
      </c>
    </row>
    <row r="309" spans="2:65" s="1" customFormat="1" ht="24.2" customHeight="1">
      <c r="B309" s="33"/>
      <c r="C309" s="132" t="s">
        <v>430</v>
      </c>
      <c r="D309" s="132" t="s">
        <v>168</v>
      </c>
      <c r="E309" s="133" t="s">
        <v>2627</v>
      </c>
      <c r="F309" s="134" t="s">
        <v>2628</v>
      </c>
      <c r="G309" s="135" t="s">
        <v>171</v>
      </c>
      <c r="H309" s="136">
        <v>2.7719999999999998</v>
      </c>
      <c r="I309" s="137"/>
      <c r="J309" s="138">
        <f>ROUND(I309*H309,2)</f>
        <v>0</v>
      </c>
      <c r="K309" s="134" t="s">
        <v>172</v>
      </c>
      <c r="L309" s="33"/>
      <c r="M309" s="139" t="s">
        <v>19</v>
      </c>
      <c r="N309" s="140" t="s">
        <v>44</v>
      </c>
      <c r="P309" s="141">
        <f>O309*H309</f>
        <v>0</v>
      </c>
      <c r="Q309" s="141">
        <v>2.5020099999999998</v>
      </c>
      <c r="R309" s="141">
        <f>Q309*H309</f>
        <v>6.9355717199999987</v>
      </c>
      <c r="S309" s="141">
        <v>0</v>
      </c>
      <c r="T309" s="142">
        <f>S309*H309</f>
        <v>0</v>
      </c>
      <c r="AR309" s="143" t="s">
        <v>173</v>
      </c>
      <c r="AT309" s="143" t="s">
        <v>168</v>
      </c>
      <c r="AU309" s="143" t="s">
        <v>85</v>
      </c>
      <c r="AY309" s="18" t="s">
        <v>166</v>
      </c>
      <c r="BE309" s="144">
        <f>IF(N309="základní",J309,0)</f>
        <v>0</v>
      </c>
      <c r="BF309" s="144">
        <f>IF(N309="snížená",J309,0)</f>
        <v>0</v>
      </c>
      <c r="BG309" s="144">
        <f>IF(N309="zákl. přenesená",J309,0)</f>
        <v>0</v>
      </c>
      <c r="BH309" s="144">
        <f>IF(N309="sníž. přenesená",J309,0)</f>
        <v>0</v>
      </c>
      <c r="BI309" s="144">
        <f>IF(N309="nulová",J309,0)</f>
        <v>0</v>
      </c>
      <c r="BJ309" s="18" t="s">
        <v>85</v>
      </c>
      <c r="BK309" s="144">
        <f>ROUND(I309*H309,2)</f>
        <v>0</v>
      </c>
      <c r="BL309" s="18" t="s">
        <v>173</v>
      </c>
      <c r="BM309" s="143" t="s">
        <v>2629</v>
      </c>
    </row>
    <row r="310" spans="2:65" s="1" customFormat="1">
      <c r="B310" s="33"/>
      <c r="D310" s="145" t="s">
        <v>175</v>
      </c>
      <c r="F310" s="146" t="s">
        <v>2630</v>
      </c>
      <c r="I310" s="147"/>
      <c r="L310" s="33"/>
      <c r="M310" s="148"/>
      <c r="T310" s="54"/>
      <c r="AT310" s="18" t="s">
        <v>175</v>
      </c>
      <c r="AU310" s="18" t="s">
        <v>85</v>
      </c>
    </row>
    <row r="311" spans="2:65" s="12" customFormat="1">
      <c r="B311" s="149"/>
      <c r="D311" s="150" t="s">
        <v>177</v>
      </c>
      <c r="E311" s="151" t="s">
        <v>19</v>
      </c>
      <c r="F311" s="152" t="s">
        <v>2605</v>
      </c>
      <c r="H311" s="151" t="s">
        <v>19</v>
      </c>
      <c r="I311" s="153"/>
      <c r="L311" s="149"/>
      <c r="M311" s="154"/>
      <c r="T311" s="155"/>
      <c r="AT311" s="151" t="s">
        <v>177</v>
      </c>
      <c r="AU311" s="151" t="s">
        <v>85</v>
      </c>
      <c r="AV311" s="12" t="s">
        <v>79</v>
      </c>
      <c r="AW311" s="12" t="s">
        <v>33</v>
      </c>
      <c r="AX311" s="12" t="s">
        <v>72</v>
      </c>
      <c r="AY311" s="151" t="s">
        <v>166</v>
      </c>
    </row>
    <row r="312" spans="2:65" s="13" customFormat="1">
      <c r="B312" s="156"/>
      <c r="D312" s="150" t="s">
        <v>177</v>
      </c>
      <c r="E312" s="157" t="s">
        <v>19</v>
      </c>
      <c r="F312" s="158" t="s">
        <v>2631</v>
      </c>
      <c r="H312" s="159">
        <v>0.55200000000000005</v>
      </c>
      <c r="I312" s="160"/>
      <c r="L312" s="156"/>
      <c r="M312" s="161"/>
      <c r="T312" s="162"/>
      <c r="AT312" s="157" t="s">
        <v>177</v>
      </c>
      <c r="AU312" s="157" t="s">
        <v>85</v>
      </c>
      <c r="AV312" s="13" t="s">
        <v>85</v>
      </c>
      <c r="AW312" s="13" t="s">
        <v>33</v>
      </c>
      <c r="AX312" s="13" t="s">
        <v>72</v>
      </c>
      <c r="AY312" s="157" t="s">
        <v>166</v>
      </c>
    </row>
    <row r="313" spans="2:65" s="12" customFormat="1">
      <c r="B313" s="149"/>
      <c r="D313" s="150" t="s">
        <v>177</v>
      </c>
      <c r="E313" s="151" t="s">
        <v>19</v>
      </c>
      <c r="F313" s="152" t="s">
        <v>2607</v>
      </c>
      <c r="H313" s="151" t="s">
        <v>19</v>
      </c>
      <c r="I313" s="153"/>
      <c r="L313" s="149"/>
      <c r="M313" s="154"/>
      <c r="T313" s="155"/>
      <c r="AT313" s="151" t="s">
        <v>177</v>
      </c>
      <c r="AU313" s="151" t="s">
        <v>85</v>
      </c>
      <c r="AV313" s="12" t="s">
        <v>79</v>
      </c>
      <c r="AW313" s="12" t="s">
        <v>33</v>
      </c>
      <c r="AX313" s="12" t="s">
        <v>72</v>
      </c>
      <c r="AY313" s="151" t="s">
        <v>166</v>
      </c>
    </row>
    <row r="314" spans="2:65" s="13" customFormat="1">
      <c r="B314" s="156"/>
      <c r="D314" s="150" t="s">
        <v>177</v>
      </c>
      <c r="E314" s="157" t="s">
        <v>19</v>
      </c>
      <c r="F314" s="158" t="s">
        <v>2631</v>
      </c>
      <c r="H314" s="159">
        <v>0.55200000000000005</v>
      </c>
      <c r="I314" s="160"/>
      <c r="L314" s="156"/>
      <c r="M314" s="161"/>
      <c r="T314" s="162"/>
      <c r="AT314" s="157" t="s">
        <v>177</v>
      </c>
      <c r="AU314" s="157" t="s">
        <v>85</v>
      </c>
      <c r="AV314" s="13" t="s">
        <v>85</v>
      </c>
      <c r="AW314" s="13" t="s">
        <v>33</v>
      </c>
      <c r="AX314" s="13" t="s">
        <v>72</v>
      </c>
      <c r="AY314" s="157" t="s">
        <v>166</v>
      </c>
    </row>
    <row r="315" spans="2:65" s="12" customFormat="1">
      <c r="B315" s="149"/>
      <c r="D315" s="150" t="s">
        <v>177</v>
      </c>
      <c r="E315" s="151" t="s">
        <v>19</v>
      </c>
      <c r="F315" s="152" t="s">
        <v>2608</v>
      </c>
      <c r="H315" s="151" t="s">
        <v>19</v>
      </c>
      <c r="I315" s="153"/>
      <c r="L315" s="149"/>
      <c r="M315" s="154"/>
      <c r="T315" s="155"/>
      <c r="AT315" s="151" t="s">
        <v>177</v>
      </c>
      <c r="AU315" s="151" t="s">
        <v>85</v>
      </c>
      <c r="AV315" s="12" t="s">
        <v>79</v>
      </c>
      <c r="AW315" s="12" t="s">
        <v>33</v>
      </c>
      <c r="AX315" s="12" t="s">
        <v>72</v>
      </c>
      <c r="AY315" s="151" t="s">
        <v>166</v>
      </c>
    </row>
    <row r="316" spans="2:65" s="13" customFormat="1">
      <c r="B316" s="156"/>
      <c r="D316" s="150" t="s">
        <v>177</v>
      </c>
      <c r="E316" s="157" t="s">
        <v>19</v>
      </c>
      <c r="F316" s="158" t="s">
        <v>2632</v>
      </c>
      <c r="H316" s="159">
        <v>0.57599999999999996</v>
      </c>
      <c r="I316" s="160"/>
      <c r="L316" s="156"/>
      <c r="M316" s="161"/>
      <c r="T316" s="162"/>
      <c r="AT316" s="157" t="s">
        <v>177</v>
      </c>
      <c r="AU316" s="157" t="s">
        <v>85</v>
      </c>
      <c r="AV316" s="13" t="s">
        <v>85</v>
      </c>
      <c r="AW316" s="13" t="s">
        <v>33</v>
      </c>
      <c r="AX316" s="13" t="s">
        <v>72</v>
      </c>
      <c r="AY316" s="157" t="s">
        <v>166</v>
      </c>
    </row>
    <row r="317" spans="2:65" s="12" customFormat="1">
      <c r="B317" s="149"/>
      <c r="D317" s="150" t="s">
        <v>177</v>
      </c>
      <c r="E317" s="151" t="s">
        <v>19</v>
      </c>
      <c r="F317" s="152" t="s">
        <v>2610</v>
      </c>
      <c r="H317" s="151" t="s">
        <v>19</v>
      </c>
      <c r="I317" s="153"/>
      <c r="L317" s="149"/>
      <c r="M317" s="154"/>
      <c r="T317" s="155"/>
      <c r="AT317" s="151" t="s">
        <v>177</v>
      </c>
      <c r="AU317" s="151" t="s">
        <v>85</v>
      </c>
      <c r="AV317" s="12" t="s">
        <v>79</v>
      </c>
      <c r="AW317" s="12" t="s">
        <v>33</v>
      </c>
      <c r="AX317" s="12" t="s">
        <v>72</v>
      </c>
      <c r="AY317" s="151" t="s">
        <v>166</v>
      </c>
    </row>
    <row r="318" spans="2:65" s="13" customFormat="1">
      <c r="B318" s="156"/>
      <c r="D318" s="150" t="s">
        <v>177</v>
      </c>
      <c r="E318" s="157" t="s">
        <v>19</v>
      </c>
      <c r="F318" s="158" t="s">
        <v>2632</v>
      </c>
      <c r="H318" s="159">
        <v>0.57599999999999996</v>
      </c>
      <c r="I318" s="160"/>
      <c r="L318" s="156"/>
      <c r="M318" s="161"/>
      <c r="T318" s="162"/>
      <c r="AT318" s="157" t="s">
        <v>177</v>
      </c>
      <c r="AU318" s="157" t="s">
        <v>85</v>
      </c>
      <c r="AV318" s="13" t="s">
        <v>85</v>
      </c>
      <c r="AW318" s="13" t="s">
        <v>33</v>
      </c>
      <c r="AX318" s="13" t="s">
        <v>72</v>
      </c>
      <c r="AY318" s="157" t="s">
        <v>166</v>
      </c>
    </row>
    <row r="319" spans="2:65" s="12" customFormat="1">
      <c r="B319" s="149"/>
      <c r="D319" s="150" t="s">
        <v>177</v>
      </c>
      <c r="E319" s="151" t="s">
        <v>19</v>
      </c>
      <c r="F319" s="152" t="s">
        <v>2558</v>
      </c>
      <c r="H319" s="151" t="s">
        <v>19</v>
      </c>
      <c r="I319" s="153"/>
      <c r="L319" s="149"/>
      <c r="M319" s="154"/>
      <c r="T319" s="155"/>
      <c r="AT319" s="151" t="s">
        <v>177</v>
      </c>
      <c r="AU319" s="151" t="s">
        <v>85</v>
      </c>
      <c r="AV319" s="12" t="s">
        <v>79</v>
      </c>
      <c r="AW319" s="12" t="s">
        <v>33</v>
      </c>
      <c r="AX319" s="12" t="s">
        <v>72</v>
      </c>
      <c r="AY319" s="151" t="s">
        <v>166</v>
      </c>
    </row>
    <row r="320" spans="2:65" s="13" customFormat="1">
      <c r="B320" s="156"/>
      <c r="D320" s="150" t="s">
        <v>177</v>
      </c>
      <c r="E320" s="157" t="s">
        <v>19</v>
      </c>
      <c r="F320" s="158" t="s">
        <v>2633</v>
      </c>
      <c r="H320" s="159">
        <v>0.51600000000000001</v>
      </c>
      <c r="I320" s="160"/>
      <c r="L320" s="156"/>
      <c r="M320" s="161"/>
      <c r="T320" s="162"/>
      <c r="AT320" s="157" t="s">
        <v>177</v>
      </c>
      <c r="AU320" s="157" t="s">
        <v>85</v>
      </c>
      <c r="AV320" s="13" t="s">
        <v>85</v>
      </c>
      <c r="AW320" s="13" t="s">
        <v>33</v>
      </c>
      <c r="AX320" s="13" t="s">
        <v>72</v>
      </c>
      <c r="AY320" s="157" t="s">
        <v>166</v>
      </c>
    </row>
    <row r="321" spans="2:65" s="15" customFormat="1">
      <c r="B321" s="170"/>
      <c r="D321" s="150" t="s">
        <v>177</v>
      </c>
      <c r="E321" s="171" t="s">
        <v>19</v>
      </c>
      <c r="F321" s="172" t="s">
        <v>228</v>
      </c>
      <c r="H321" s="173">
        <v>2.7719999999999998</v>
      </c>
      <c r="I321" s="174"/>
      <c r="L321" s="170"/>
      <c r="M321" s="175"/>
      <c r="T321" s="176"/>
      <c r="AT321" s="171" t="s">
        <v>177</v>
      </c>
      <c r="AU321" s="171" t="s">
        <v>85</v>
      </c>
      <c r="AV321" s="15" t="s">
        <v>173</v>
      </c>
      <c r="AW321" s="15" t="s">
        <v>33</v>
      </c>
      <c r="AX321" s="15" t="s">
        <v>79</v>
      </c>
      <c r="AY321" s="171" t="s">
        <v>166</v>
      </c>
    </row>
    <row r="322" spans="2:65" s="1" customFormat="1" ht="16.5" customHeight="1">
      <c r="B322" s="33"/>
      <c r="C322" s="132" t="s">
        <v>437</v>
      </c>
      <c r="D322" s="132" t="s">
        <v>168</v>
      </c>
      <c r="E322" s="133" t="s">
        <v>2634</v>
      </c>
      <c r="F322" s="134" t="s">
        <v>2635</v>
      </c>
      <c r="G322" s="135" t="s">
        <v>232</v>
      </c>
      <c r="H322" s="136">
        <v>10.494999999999999</v>
      </c>
      <c r="I322" s="137"/>
      <c r="J322" s="138">
        <f>ROUND(I322*H322,2)</f>
        <v>0</v>
      </c>
      <c r="K322" s="134" t="s">
        <v>172</v>
      </c>
      <c r="L322" s="33"/>
      <c r="M322" s="139" t="s">
        <v>19</v>
      </c>
      <c r="N322" s="140" t="s">
        <v>44</v>
      </c>
      <c r="P322" s="141">
        <f>O322*H322</f>
        <v>0</v>
      </c>
      <c r="Q322" s="141">
        <v>5.7600000000000004E-3</v>
      </c>
      <c r="R322" s="141">
        <f>Q322*H322</f>
        <v>6.0451199999999997E-2</v>
      </c>
      <c r="S322" s="141">
        <v>0</v>
      </c>
      <c r="T322" s="142">
        <f>S322*H322</f>
        <v>0</v>
      </c>
      <c r="AR322" s="143" t="s">
        <v>173</v>
      </c>
      <c r="AT322" s="143" t="s">
        <v>168</v>
      </c>
      <c r="AU322" s="143" t="s">
        <v>85</v>
      </c>
      <c r="AY322" s="18" t="s">
        <v>166</v>
      </c>
      <c r="BE322" s="144">
        <f>IF(N322="základní",J322,0)</f>
        <v>0</v>
      </c>
      <c r="BF322" s="144">
        <f>IF(N322="snížená",J322,0)</f>
        <v>0</v>
      </c>
      <c r="BG322" s="144">
        <f>IF(N322="zákl. přenesená",J322,0)</f>
        <v>0</v>
      </c>
      <c r="BH322" s="144">
        <f>IF(N322="sníž. přenesená",J322,0)</f>
        <v>0</v>
      </c>
      <c r="BI322" s="144">
        <f>IF(N322="nulová",J322,0)</f>
        <v>0</v>
      </c>
      <c r="BJ322" s="18" t="s">
        <v>85</v>
      </c>
      <c r="BK322" s="144">
        <f>ROUND(I322*H322,2)</f>
        <v>0</v>
      </c>
      <c r="BL322" s="18" t="s">
        <v>173</v>
      </c>
      <c r="BM322" s="143" t="s">
        <v>2636</v>
      </c>
    </row>
    <row r="323" spans="2:65" s="1" customFormat="1">
      <c r="B323" s="33"/>
      <c r="D323" s="145" t="s">
        <v>175</v>
      </c>
      <c r="F323" s="146" t="s">
        <v>2637</v>
      </c>
      <c r="I323" s="147"/>
      <c r="L323" s="33"/>
      <c r="M323" s="148"/>
      <c r="T323" s="54"/>
      <c r="AT323" s="18" t="s">
        <v>175</v>
      </c>
      <c r="AU323" s="18" t="s">
        <v>85</v>
      </c>
    </row>
    <row r="324" spans="2:65" s="12" customFormat="1">
      <c r="B324" s="149"/>
      <c r="D324" s="150" t="s">
        <v>177</v>
      </c>
      <c r="E324" s="151" t="s">
        <v>19</v>
      </c>
      <c r="F324" s="152" t="s">
        <v>1488</v>
      </c>
      <c r="H324" s="151" t="s">
        <v>19</v>
      </c>
      <c r="I324" s="153"/>
      <c r="L324" s="149"/>
      <c r="M324" s="154"/>
      <c r="T324" s="155"/>
      <c r="AT324" s="151" t="s">
        <v>177</v>
      </c>
      <c r="AU324" s="151" t="s">
        <v>85</v>
      </c>
      <c r="AV324" s="12" t="s">
        <v>79</v>
      </c>
      <c r="AW324" s="12" t="s">
        <v>33</v>
      </c>
      <c r="AX324" s="12" t="s">
        <v>72</v>
      </c>
      <c r="AY324" s="151" t="s">
        <v>166</v>
      </c>
    </row>
    <row r="325" spans="2:65" s="13" customFormat="1">
      <c r="B325" s="156"/>
      <c r="D325" s="150" t="s">
        <v>177</v>
      </c>
      <c r="E325" s="157" t="s">
        <v>19</v>
      </c>
      <c r="F325" s="158" t="s">
        <v>2638</v>
      </c>
      <c r="H325" s="159">
        <v>3.9750000000000001</v>
      </c>
      <c r="I325" s="160"/>
      <c r="L325" s="156"/>
      <c r="M325" s="161"/>
      <c r="T325" s="162"/>
      <c r="AT325" s="157" t="s">
        <v>177</v>
      </c>
      <c r="AU325" s="157" t="s">
        <v>85</v>
      </c>
      <c r="AV325" s="13" t="s">
        <v>85</v>
      </c>
      <c r="AW325" s="13" t="s">
        <v>33</v>
      </c>
      <c r="AX325" s="13" t="s">
        <v>72</v>
      </c>
      <c r="AY325" s="157" t="s">
        <v>166</v>
      </c>
    </row>
    <row r="326" spans="2:65" s="12" customFormat="1">
      <c r="B326" s="149"/>
      <c r="D326" s="150" t="s">
        <v>177</v>
      </c>
      <c r="E326" s="151" t="s">
        <v>19</v>
      </c>
      <c r="F326" s="152" t="s">
        <v>213</v>
      </c>
      <c r="H326" s="151" t="s">
        <v>19</v>
      </c>
      <c r="I326" s="153"/>
      <c r="L326" s="149"/>
      <c r="M326" s="154"/>
      <c r="T326" s="155"/>
      <c r="AT326" s="151" t="s">
        <v>177</v>
      </c>
      <c r="AU326" s="151" t="s">
        <v>85</v>
      </c>
      <c r="AV326" s="12" t="s">
        <v>79</v>
      </c>
      <c r="AW326" s="12" t="s">
        <v>33</v>
      </c>
      <c r="AX326" s="12" t="s">
        <v>72</v>
      </c>
      <c r="AY326" s="151" t="s">
        <v>166</v>
      </c>
    </row>
    <row r="327" spans="2:65" s="13" customFormat="1">
      <c r="B327" s="156"/>
      <c r="D327" s="150" t="s">
        <v>177</v>
      </c>
      <c r="E327" s="157" t="s">
        <v>19</v>
      </c>
      <c r="F327" s="158" t="s">
        <v>2639</v>
      </c>
      <c r="H327" s="159">
        <v>2.2400000000000002</v>
      </c>
      <c r="I327" s="160"/>
      <c r="L327" s="156"/>
      <c r="M327" s="161"/>
      <c r="T327" s="162"/>
      <c r="AT327" s="157" t="s">
        <v>177</v>
      </c>
      <c r="AU327" s="157" t="s">
        <v>85</v>
      </c>
      <c r="AV327" s="13" t="s">
        <v>85</v>
      </c>
      <c r="AW327" s="13" t="s">
        <v>33</v>
      </c>
      <c r="AX327" s="13" t="s">
        <v>72</v>
      </c>
      <c r="AY327" s="157" t="s">
        <v>166</v>
      </c>
    </row>
    <row r="328" spans="2:65" s="12" customFormat="1">
      <c r="B328" s="149"/>
      <c r="D328" s="150" t="s">
        <v>177</v>
      </c>
      <c r="E328" s="151" t="s">
        <v>19</v>
      </c>
      <c r="F328" s="152" t="s">
        <v>218</v>
      </c>
      <c r="H328" s="151" t="s">
        <v>19</v>
      </c>
      <c r="I328" s="153"/>
      <c r="L328" s="149"/>
      <c r="M328" s="154"/>
      <c r="T328" s="155"/>
      <c r="AT328" s="151" t="s">
        <v>177</v>
      </c>
      <c r="AU328" s="151" t="s">
        <v>85</v>
      </c>
      <c r="AV328" s="12" t="s">
        <v>79</v>
      </c>
      <c r="AW328" s="12" t="s">
        <v>33</v>
      </c>
      <c r="AX328" s="12" t="s">
        <v>72</v>
      </c>
      <c r="AY328" s="151" t="s">
        <v>166</v>
      </c>
    </row>
    <row r="329" spans="2:65" s="13" customFormat="1">
      <c r="B329" s="156"/>
      <c r="D329" s="150" t="s">
        <v>177</v>
      </c>
      <c r="E329" s="157" t="s">
        <v>19</v>
      </c>
      <c r="F329" s="158" t="s">
        <v>2640</v>
      </c>
      <c r="H329" s="159">
        <v>2.14</v>
      </c>
      <c r="I329" s="160"/>
      <c r="L329" s="156"/>
      <c r="M329" s="161"/>
      <c r="T329" s="162"/>
      <c r="AT329" s="157" t="s">
        <v>177</v>
      </c>
      <c r="AU329" s="157" t="s">
        <v>85</v>
      </c>
      <c r="AV329" s="13" t="s">
        <v>85</v>
      </c>
      <c r="AW329" s="13" t="s">
        <v>33</v>
      </c>
      <c r="AX329" s="13" t="s">
        <v>72</v>
      </c>
      <c r="AY329" s="157" t="s">
        <v>166</v>
      </c>
    </row>
    <row r="330" spans="2:65" s="12" customFormat="1">
      <c r="B330" s="149"/>
      <c r="D330" s="150" t="s">
        <v>177</v>
      </c>
      <c r="E330" s="151" t="s">
        <v>19</v>
      </c>
      <c r="F330" s="152" t="s">
        <v>2549</v>
      </c>
      <c r="H330" s="151" t="s">
        <v>19</v>
      </c>
      <c r="I330" s="153"/>
      <c r="L330" s="149"/>
      <c r="M330" s="154"/>
      <c r="T330" s="155"/>
      <c r="AT330" s="151" t="s">
        <v>177</v>
      </c>
      <c r="AU330" s="151" t="s">
        <v>85</v>
      </c>
      <c r="AV330" s="12" t="s">
        <v>79</v>
      </c>
      <c r="AW330" s="12" t="s">
        <v>33</v>
      </c>
      <c r="AX330" s="12" t="s">
        <v>72</v>
      </c>
      <c r="AY330" s="151" t="s">
        <v>166</v>
      </c>
    </row>
    <row r="331" spans="2:65" s="13" customFormat="1">
      <c r="B331" s="156"/>
      <c r="D331" s="150" t="s">
        <v>177</v>
      </c>
      <c r="E331" s="157" t="s">
        <v>19</v>
      </c>
      <c r="F331" s="158" t="s">
        <v>2640</v>
      </c>
      <c r="H331" s="159">
        <v>2.14</v>
      </c>
      <c r="I331" s="160"/>
      <c r="L331" s="156"/>
      <c r="M331" s="161"/>
      <c r="T331" s="162"/>
      <c r="AT331" s="157" t="s">
        <v>177</v>
      </c>
      <c r="AU331" s="157" t="s">
        <v>85</v>
      </c>
      <c r="AV331" s="13" t="s">
        <v>85</v>
      </c>
      <c r="AW331" s="13" t="s">
        <v>33</v>
      </c>
      <c r="AX331" s="13" t="s">
        <v>72</v>
      </c>
      <c r="AY331" s="157" t="s">
        <v>166</v>
      </c>
    </row>
    <row r="332" spans="2:65" s="15" customFormat="1">
      <c r="B332" s="170"/>
      <c r="D332" s="150" t="s">
        <v>177</v>
      </c>
      <c r="E332" s="171" t="s">
        <v>19</v>
      </c>
      <c r="F332" s="172" t="s">
        <v>228</v>
      </c>
      <c r="H332" s="173">
        <v>10.495000000000001</v>
      </c>
      <c r="I332" s="174"/>
      <c r="L332" s="170"/>
      <c r="M332" s="175"/>
      <c r="T332" s="176"/>
      <c r="AT332" s="171" t="s">
        <v>177</v>
      </c>
      <c r="AU332" s="171" t="s">
        <v>85</v>
      </c>
      <c r="AV332" s="15" t="s">
        <v>173</v>
      </c>
      <c r="AW332" s="15" t="s">
        <v>33</v>
      </c>
      <c r="AX332" s="15" t="s">
        <v>79</v>
      </c>
      <c r="AY332" s="171" t="s">
        <v>166</v>
      </c>
    </row>
    <row r="333" spans="2:65" s="1" customFormat="1" ht="16.5" customHeight="1">
      <c r="B333" s="33"/>
      <c r="C333" s="132" t="s">
        <v>474</v>
      </c>
      <c r="D333" s="132" t="s">
        <v>168</v>
      </c>
      <c r="E333" s="133" t="s">
        <v>2641</v>
      </c>
      <c r="F333" s="134" t="s">
        <v>2642</v>
      </c>
      <c r="G333" s="135" t="s">
        <v>232</v>
      </c>
      <c r="H333" s="136">
        <v>10.494999999999999</v>
      </c>
      <c r="I333" s="137"/>
      <c r="J333" s="138">
        <f>ROUND(I333*H333,2)</f>
        <v>0</v>
      </c>
      <c r="K333" s="134" t="s">
        <v>172</v>
      </c>
      <c r="L333" s="33"/>
      <c r="M333" s="139" t="s">
        <v>19</v>
      </c>
      <c r="N333" s="140" t="s">
        <v>44</v>
      </c>
      <c r="P333" s="141">
        <f>O333*H333</f>
        <v>0</v>
      </c>
      <c r="Q333" s="141">
        <v>0</v>
      </c>
      <c r="R333" s="141">
        <f>Q333*H333</f>
        <v>0</v>
      </c>
      <c r="S333" s="141">
        <v>0</v>
      </c>
      <c r="T333" s="142">
        <f>S333*H333</f>
        <v>0</v>
      </c>
      <c r="AR333" s="143" t="s">
        <v>173</v>
      </c>
      <c r="AT333" s="143" t="s">
        <v>168</v>
      </c>
      <c r="AU333" s="143" t="s">
        <v>85</v>
      </c>
      <c r="AY333" s="18" t="s">
        <v>166</v>
      </c>
      <c r="BE333" s="144">
        <f>IF(N333="základní",J333,0)</f>
        <v>0</v>
      </c>
      <c r="BF333" s="144">
        <f>IF(N333="snížená",J333,0)</f>
        <v>0</v>
      </c>
      <c r="BG333" s="144">
        <f>IF(N333="zákl. přenesená",J333,0)</f>
        <v>0</v>
      </c>
      <c r="BH333" s="144">
        <f>IF(N333="sníž. přenesená",J333,0)</f>
        <v>0</v>
      </c>
      <c r="BI333" s="144">
        <f>IF(N333="nulová",J333,0)</f>
        <v>0</v>
      </c>
      <c r="BJ333" s="18" t="s">
        <v>85</v>
      </c>
      <c r="BK333" s="144">
        <f>ROUND(I333*H333,2)</f>
        <v>0</v>
      </c>
      <c r="BL333" s="18" t="s">
        <v>173</v>
      </c>
      <c r="BM333" s="143" t="s">
        <v>2643</v>
      </c>
    </row>
    <row r="334" spans="2:65" s="1" customFormat="1">
      <c r="B334" s="33"/>
      <c r="D334" s="145" t="s">
        <v>175</v>
      </c>
      <c r="F334" s="146" t="s">
        <v>2644</v>
      </c>
      <c r="I334" s="147"/>
      <c r="L334" s="33"/>
      <c r="M334" s="148"/>
      <c r="T334" s="54"/>
      <c r="AT334" s="18" t="s">
        <v>175</v>
      </c>
      <c r="AU334" s="18" t="s">
        <v>85</v>
      </c>
    </row>
    <row r="335" spans="2:65" s="1" customFormat="1" ht="16.5" customHeight="1">
      <c r="B335" s="33"/>
      <c r="C335" s="132" t="s">
        <v>479</v>
      </c>
      <c r="D335" s="132" t="s">
        <v>168</v>
      </c>
      <c r="E335" s="133" t="s">
        <v>2645</v>
      </c>
      <c r="F335" s="134" t="s">
        <v>2646</v>
      </c>
      <c r="G335" s="135" t="s">
        <v>197</v>
      </c>
      <c r="H335" s="136">
        <v>0.13700000000000001</v>
      </c>
      <c r="I335" s="137"/>
      <c r="J335" s="138">
        <f>ROUND(I335*H335,2)</f>
        <v>0</v>
      </c>
      <c r="K335" s="134" t="s">
        <v>172</v>
      </c>
      <c r="L335" s="33"/>
      <c r="M335" s="139" t="s">
        <v>19</v>
      </c>
      <c r="N335" s="140" t="s">
        <v>44</v>
      </c>
      <c r="P335" s="141">
        <f>O335*H335</f>
        <v>0</v>
      </c>
      <c r="Q335" s="141">
        <v>1.05291</v>
      </c>
      <c r="R335" s="141">
        <f>Q335*H335</f>
        <v>0.14424867000000002</v>
      </c>
      <c r="S335" s="141">
        <v>0</v>
      </c>
      <c r="T335" s="142">
        <f>S335*H335</f>
        <v>0</v>
      </c>
      <c r="AR335" s="143" t="s">
        <v>173</v>
      </c>
      <c r="AT335" s="143" t="s">
        <v>168</v>
      </c>
      <c r="AU335" s="143" t="s">
        <v>85</v>
      </c>
      <c r="AY335" s="18" t="s">
        <v>166</v>
      </c>
      <c r="BE335" s="144">
        <f>IF(N335="základní",J335,0)</f>
        <v>0</v>
      </c>
      <c r="BF335" s="144">
        <f>IF(N335="snížená",J335,0)</f>
        <v>0</v>
      </c>
      <c r="BG335" s="144">
        <f>IF(N335="zákl. přenesená",J335,0)</f>
        <v>0</v>
      </c>
      <c r="BH335" s="144">
        <f>IF(N335="sníž. přenesená",J335,0)</f>
        <v>0</v>
      </c>
      <c r="BI335" s="144">
        <f>IF(N335="nulová",J335,0)</f>
        <v>0</v>
      </c>
      <c r="BJ335" s="18" t="s">
        <v>85</v>
      </c>
      <c r="BK335" s="144">
        <f>ROUND(I335*H335,2)</f>
        <v>0</v>
      </c>
      <c r="BL335" s="18" t="s">
        <v>173</v>
      </c>
      <c r="BM335" s="143" t="s">
        <v>2647</v>
      </c>
    </row>
    <row r="336" spans="2:65" s="1" customFormat="1">
      <c r="B336" s="33"/>
      <c r="D336" s="145" t="s">
        <v>175</v>
      </c>
      <c r="F336" s="146" t="s">
        <v>2648</v>
      </c>
      <c r="I336" s="147"/>
      <c r="L336" s="33"/>
      <c r="M336" s="148"/>
      <c r="T336" s="54"/>
      <c r="AT336" s="18" t="s">
        <v>175</v>
      </c>
      <c r="AU336" s="18" t="s">
        <v>85</v>
      </c>
    </row>
    <row r="337" spans="2:65" s="12" customFormat="1">
      <c r="B337" s="149"/>
      <c r="D337" s="150" t="s">
        <v>177</v>
      </c>
      <c r="E337" s="151" t="s">
        <v>19</v>
      </c>
      <c r="F337" s="152" t="s">
        <v>1488</v>
      </c>
      <c r="H337" s="151" t="s">
        <v>19</v>
      </c>
      <c r="I337" s="153"/>
      <c r="L337" s="149"/>
      <c r="M337" s="154"/>
      <c r="T337" s="155"/>
      <c r="AT337" s="151" t="s">
        <v>177</v>
      </c>
      <c r="AU337" s="151" t="s">
        <v>85</v>
      </c>
      <c r="AV337" s="12" t="s">
        <v>79</v>
      </c>
      <c r="AW337" s="12" t="s">
        <v>33</v>
      </c>
      <c r="AX337" s="12" t="s">
        <v>72</v>
      </c>
      <c r="AY337" s="151" t="s">
        <v>166</v>
      </c>
    </row>
    <row r="338" spans="2:65" s="13" customFormat="1">
      <c r="B338" s="156"/>
      <c r="D338" s="150" t="s">
        <v>177</v>
      </c>
      <c r="E338" s="157" t="s">
        <v>19</v>
      </c>
      <c r="F338" s="158" t="s">
        <v>2649</v>
      </c>
      <c r="H338" s="159">
        <v>2.3E-2</v>
      </c>
      <c r="I338" s="160"/>
      <c r="L338" s="156"/>
      <c r="M338" s="161"/>
      <c r="T338" s="162"/>
      <c r="AT338" s="157" t="s">
        <v>177</v>
      </c>
      <c r="AU338" s="157" t="s">
        <v>85</v>
      </c>
      <c r="AV338" s="13" t="s">
        <v>85</v>
      </c>
      <c r="AW338" s="13" t="s">
        <v>33</v>
      </c>
      <c r="AX338" s="13" t="s">
        <v>72</v>
      </c>
      <c r="AY338" s="157" t="s">
        <v>166</v>
      </c>
    </row>
    <row r="339" spans="2:65" s="13" customFormat="1">
      <c r="B339" s="156"/>
      <c r="D339" s="150" t="s">
        <v>177</v>
      </c>
      <c r="E339" s="157" t="s">
        <v>19</v>
      </c>
      <c r="F339" s="158" t="s">
        <v>2650</v>
      </c>
      <c r="H339" s="159">
        <v>1.2999999999999999E-2</v>
      </c>
      <c r="I339" s="160"/>
      <c r="L339" s="156"/>
      <c r="M339" s="161"/>
      <c r="T339" s="162"/>
      <c r="AT339" s="157" t="s">
        <v>177</v>
      </c>
      <c r="AU339" s="157" t="s">
        <v>85</v>
      </c>
      <c r="AV339" s="13" t="s">
        <v>85</v>
      </c>
      <c r="AW339" s="13" t="s">
        <v>33</v>
      </c>
      <c r="AX339" s="13" t="s">
        <v>72</v>
      </c>
      <c r="AY339" s="157" t="s">
        <v>166</v>
      </c>
    </row>
    <row r="340" spans="2:65" s="12" customFormat="1">
      <c r="B340" s="149"/>
      <c r="D340" s="150" t="s">
        <v>177</v>
      </c>
      <c r="E340" s="151" t="s">
        <v>19</v>
      </c>
      <c r="F340" s="152" t="s">
        <v>213</v>
      </c>
      <c r="H340" s="151" t="s">
        <v>19</v>
      </c>
      <c r="I340" s="153"/>
      <c r="L340" s="149"/>
      <c r="M340" s="154"/>
      <c r="T340" s="155"/>
      <c r="AT340" s="151" t="s">
        <v>177</v>
      </c>
      <c r="AU340" s="151" t="s">
        <v>85</v>
      </c>
      <c r="AV340" s="12" t="s">
        <v>79</v>
      </c>
      <c r="AW340" s="12" t="s">
        <v>33</v>
      </c>
      <c r="AX340" s="12" t="s">
        <v>72</v>
      </c>
      <c r="AY340" s="151" t="s">
        <v>166</v>
      </c>
    </row>
    <row r="341" spans="2:65" s="13" customFormat="1">
      <c r="B341" s="156"/>
      <c r="D341" s="150" t="s">
        <v>177</v>
      </c>
      <c r="E341" s="157" t="s">
        <v>19</v>
      </c>
      <c r="F341" s="158" t="s">
        <v>2651</v>
      </c>
      <c r="H341" s="159">
        <v>2.5000000000000001E-2</v>
      </c>
      <c r="I341" s="160"/>
      <c r="L341" s="156"/>
      <c r="M341" s="161"/>
      <c r="T341" s="162"/>
      <c r="AT341" s="157" t="s">
        <v>177</v>
      </c>
      <c r="AU341" s="157" t="s">
        <v>85</v>
      </c>
      <c r="AV341" s="13" t="s">
        <v>85</v>
      </c>
      <c r="AW341" s="13" t="s">
        <v>33</v>
      </c>
      <c r="AX341" s="13" t="s">
        <v>72</v>
      </c>
      <c r="AY341" s="157" t="s">
        <v>166</v>
      </c>
    </row>
    <row r="342" spans="2:65" s="13" customFormat="1">
      <c r="B342" s="156"/>
      <c r="D342" s="150" t="s">
        <v>177</v>
      </c>
      <c r="E342" s="157" t="s">
        <v>19</v>
      </c>
      <c r="F342" s="158" t="s">
        <v>2652</v>
      </c>
      <c r="H342" s="159">
        <v>0.01</v>
      </c>
      <c r="I342" s="160"/>
      <c r="L342" s="156"/>
      <c r="M342" s="161"/>
      <c r="T342" s="162"/>
      <c r="AT342" s="157" t="s">
        <v>177</v>
      </c>
      <c r="AU342" s="157" t="s">
        <v>85</v>
      </c>
      <c r="AV342" s="13" t="s">
        <v>85</v>
      </c>
      <c r="AW342" s="13" t="s">
        <v>33</v>
      </c>
      <c r="AX342" s="13" t="s">
        <v>72</v>
      </c>
      <c r="AY342" s="157" t="s">
        <v>166</v>
      </c>
    </row>
    <row r="343" spans="2:65" s="12" customFormat="1">
      <c r="B343" s="149"/>
      <c r="D343" s="150" t="s">
        <v>177</v>
      </c>
      <c r="E343" s="151" t="s">
        <v>19</v>
      </c>
      <c r="F343" s="152" t="s">
        <v>218</v>
      </c>
      <c r="H343" s="151" t="s">
        <v>19</v>
      </c>
      <c r="I343" s="153"/>
      <c r="L343" s="149"/>
      <c r="M343" s="154"/>
      <c r="T343" s="155"/>
      <c r="AT343" s="151" t="s">
        <v>177</v>
      </c>
      <c r="AU343" s="151" t="s">
        <v>85</v>
      </c>
      <c r="AV343" s="12" t="s">
        <v>79</v>
      </c>
      <c r="AW343" s="12" t="s">
        <v>33</v>
      </c>
      <c r="AX343" s="12" t="s">
        <v>72</v>
      </c>
      <c r="AY343" s="151" t="s">
        <v>166</v>
      </c>
    </row>
    <row r="344" spans="2:65" s="13" customFormat="1">
      <c r="B344" s="156"/>
      <c r="D344" s="150" t="s">
        <v>177</v>
      </c>
      <c r="E344" s="157" t="s">
        <v>19</v>
      </c>
      <c r="F344" s="158" t="s">
        <v>2653</v>
      </c>
      <c r="H344" s="159">
        <v>2.3E-2</v>
      </c>
      <c r="I344" s="160"/>
      <c r="L344" s="156"/>
      <c r="M344" s="161"/>
      <c r="T344" s="162"/>
      <c r="AT344" s="157" t="s">
        <v>177</v>
      </c>
      <c r="AU344" s="157" t="s">
        <v>85</v>
      </c>
      <c r="AV344" s="13" t="s">
        <v>85</v>
      </c>
      <c r="AW344" s="13" t="s">
        <v>33</v>
      </c>
      <c r="AX344" s="13" t="s">
        <v>72</v>
      </c>
      <c r="AY344" s="157" t="s">
        <v>166</v>
      </c>
    </row>
    <row r="345" spans="2:65" s="13" customFormat="1">
      <c r="B345" s="156"/>
      <c r="D345" s="150" t="s">
        <v>177</v>
      </c>
      <c r="E345" s="157" t="s">
        <v>19</v>
      </c>
      <c r="F345" s="158" t="s">
        <v>2654</v>
      </c>
      <c r="H345" s="159">
        <v>0.01</v>
      </c>
      <c r="I345" s="160"/>
      <c r="L345" s="156"/>
      <c r="M345" s="161"/>
      <c r="T345" s="162"/>
      <c r="AT345" s="157" t="s">
        <v>177</v>
      </c>
      <c r="AU345" s="157" t="s">
        <v>85</v>
      </c>
      <c r="AV345" s="13" t="s">
        <v>85</v>
      </c>
      <c r="AW345" s="13" t="s">
        <v>33</v>
      </c>
      <c r="AX345" s="13" t="s">
        <v>72</v>
      </c>
      <c r="AY345" s="157" t="s">
        <v>166</v>
      </c>
    </row>
    <row r="346" spans="2:65" s="12" customFormat="1">
      <c r="B346" s="149"/>
      <c r="D346" s="150" t="s">
        <v>177</v>
      </c>
      <c r="E346" s="151" t="s">
        <v>19</v>
      </c>
      <c r="F346" s="152" t="s">
        <v>2549</v>
      </c>
      <c r="H346" s="151" t="s">
        <v>19</v>
      </c>
      <c r="I346" s="153"/>
      <c r="L346" s="149"/>
      <c r="M346" s="154"/>
      <c r="T346" s="155"/>
      <c r="AT346" s="151" t="s">
        <v>177</v>
      </c>
      <c r="AU346" s="151" t="s">
        <v>85</v>
      </c>
      <c r="AV346" s="12" t="s">
        <v>79</v>
      </c>
      <c r="AW346" s="12" t="s">
        <v>33</v>
      </c>
      <c r="AX346" s="12" t="s">
        <v>72</v>
      </c>
      <c r="AY346" s="151" t="s">
        <v>166</v>
      </c>
    </row>
    <row r="347" spans="2:65" s="13" customFormat="1">
      <c r="B347" s="156"/>
      <c r="D347" s="150" t="s">
        <v>177</v>
      </c>
      <c r="E347" s="157" t="s">
        <v>19</v>
      </c>
      <c r="F347" s="158" t="s">
        <v>2653</v>
      </c>
      <c r="H347" s="159">
        <v>2.3E-2</v>
      </c>
      <c r="I347" s="160"/>
      <c r="L347" s="156"/>
      <c r="M347" s="161"/>
      <c r="T347" s="162"/>
      <c r="AT347" s="157" t="s">
        <v>177</v>
      </c>
      <c r="AU347" s="157" t="s">
        <v>85</v>
      </c>
      <c r="AV347" s="13" t="s">
        <v>85</v>
      </c>
      <c r="AW347" s="13" t="s">
        <v>33</v>
      </c>
      <c r="AX347" s="13" t="s">
        <v>72</v>
      </c>
      <c r="AY347" s="157" t="s">
        <v>166</v>
      </c>
    </row>
    <row r="348" spans="2:65" s="13" customFormat="1">
      <c r="B348" s="156"/>
      <c r="D348" s="150" t="s">
        <v>177</v>
      </c>
      <c r="E348" s="157" t="s">
        <v>19</v>
      </c>
      <c r="F348" s="158" t="s">
        <v>2654</v>
      </c>
      <c r="H348" s="159">
        <v>0.01</v>
      </c>
      <c r="I348" s="160"/>
      <c r="L348" s="156"/>
      <c r="M348" s="161"/>
      <c r="T348" s="162"/>
      <c r="AT348" s="157" t="s">
        <v>177</v>
      </c>
      <c r="AU348" s="157" t="s">
        <v>85</v>
      </c>
      <c r="AV348" s="13" t="s">
        <v>85</v>
      </c>
      <c r="AW348" s="13" t="s">
        <v>33</v>
      </c>
      <c r="AX348" s="13" t="s">
        <v>72</v>
      </c>
      <c r="AY348" s="157" t="s">
        <v>166</v>
      </c>
    </row>
    <row r="349" spans="2:65" s="15" customFormat="1">
      <c r="B349" s="170"/>
      <c r="D349" s="150" t="s">
        <v>177</v>
      </c>
      <c r="E349" s="171" t="s">
        <v>19</v>
      </c>
      <c r="F349" s="172" t="s">
        <v>228</v>
      </c>
      <c r="H349" s="173">
        <v>0.13700000000000001</v>
      </c>
      <c r="I349" s="174"/>
      <c r="L349" s="170"/>
      <c r="M349" s="175"/>
      <c r="T349" s="176"/>
      <c r="AT349" s="171" t="s">
        <v>177</v>
      </c>
      <c r="AU349" s="171" t="s">
        <v>85</v>
      </c>
      <c r="AV349" s="15" t="s">
        <v>173</v>
      </c>
      <c r="AW349" s="15" t="s">
        <v>33</v>
      </c>
      <c r="AX349" s="15" t="s">
        <v>79</v>
      </c>
      <c r="AY349" s="171" t="s">
        <v>166</v>
      </c>
    </row>
    <row r="350" spans="2:65" s="1" customFormat="1" ht="16.5" customHeight="1">
      <c r="B350" s="33"/>
      <c r="C350" s="132" t="s">
        <v>487</v>
      </c>
      <c r="D350" s="132" t="s">
        <v>168</v>
      </c>
      <c r="E350" s="133" t="s">
        <v>2655</v>
      </c>
      <c r="F350" s="134" t="s">
        <v>2656</v>
      </c>
      <c r="G350" s="135" t="s">
        <v>171</v>
      </c>
      <c r="H350" s="136">
        <v>1.6180000000000001</v>
      </c>
      <c r="I350" s="137"/>
      <c r="J350" s="138">
        <f>ROUND(I350*H350,2)</f>
        <v>0</v>
      </c>
      <c r="K350" s="134" t="s">
        <v>172</v>
      </c>
      <c r="L350" s="33"/>
      <c r="M350" s="139" t="s">
        <v>19</v>
      </c>
      <c r="N350" s="140" t="s">
        <v>44</v>
      </c>
      <c r="P350" s="141">
        <f>O350*H350</f>
        <v>0</v>
      </c>
      <c r="Q350" s="141">
        <v>2.5019800000000001</v>
      </c>
      <c r="R350" s="141">
        <f>Q350*H350</f>
        <v>4.0482036400000005</v>
      </c>
      <c r="S350" s="141">
        <v>0</v>
      </c>
      <c r="T350" s="142">
        <f>S350*H350</f>
        <v>0</v>
      </c>
      <c r="AR350" s="143" t="s">
        <v>173</v>
      </c>
      <c r="AT350" s="143" t="s">
        <v>168</v>
      </c>
      <c r="AU350" s="143" t="s">
        <v>85</v>
      </c>
      <c r="AY350" s="18" t="s">
        <v>166</v>
      </c>
      <c r="BE350" s="144">
        <f>IF(N350="základní",J350,0)</f>
        <v>0</v>
      </c>
      <c r="BF350" s="144">
        <f>IF(N350="snížená",J350,0)</f>
        <v>0</v>
      </c>
      <c r="BG350" s="144">
        <f>IF(N350="zákl. přenesená",J350,0)</f>
        <v>0</v>
      </c>
      <c r="BH350" s="144">
        <f>IF(N350="sníž. přenesená",J350,0)</f>
        <v>0</v>
      </c>
      <c r="BI350" s="144">
        <f>IF(N350="nulová",J350,0)</f>
        <v>0</v>
      </c>
      <c r="BJ350" s="18" t="s">
        <v>85</v>
      </c>
      <c r="BK350" s="144">
        <f>ROUND(I350*H350,2)</f>
        <v>0</v>
      </c>
      <c r="BL350" s="18" t="s">
        <v>173</v>
      </c>
      <c r="BM350" s="143" t="s">
        <v>2657</v>
      </c>
    </row>
    <row r="351" spans="2:65" s="1" customFormat="1">
      <c r="B351" s="33"/>
      <c r="D351" s="145" t="s">
        <v>175</v>
      </c>
      <c r="F351" s="146" t="s">
        <v>2658</v>
      </c>
      <c r="I351" s="147"/>
      <c r="L351" s="33"/>
      <c r="M351" s="148"/>
      <c r="T351" s="54"/>
      <c r="AT351" s="18" t="s">
        <v>175</v>
      </c>
      <c r="AU351" s="18" t="s">
        <v>85</v>
      </c>
    </row>
    <row r="352" spans="2:65" s="12" customFormat="1">
      <c r="B352" s="149"/>
      <c r="D352" s="150" t="s">
        <v>177</v>
      </c>
      <c r="E352" s="151" t="s">
        <v>19</v>
      </c>
      <c r="F352" s="152" t="s">
        <v>1488</v>
      </c>
      <c r="H352" s="151" t="s">
        <v>19</v>
      </c>
      <c r="I352" s="153"/>
      <c r="L352" s="149"/>
      <c r="M352" s="154"/>
      <c r="T352" s="155"/>
      <c r="AT352" s="151" t="s">
        <v>177</v>
      </c>
      <c r="AU352" s="151" t="s">
        <v>85</v>
      </c>
      <c r="AV352" s="12" t="s">
        <v>79</v>
      </c>
      <c r="AW352" s="12" t="s">
        <v>33</v>
      </c>
      <c r="AX352" s="12" t="s">
        <v>72</v>
      </c>
      <c r="AY352" s="151" t="s">
        <v>166</v>
      </c>
    </row>
    <row r="353" spans="2:65" s="13" customFormat="1">
      <c r="B353" s="156"/>
      <c r="D353" s="150" t="s">
        <v>177</v>
      </c>
      <c r="E353" s="157" t="s">
        <v>19</v>
      </c>
      <c r="F353" s="158" t="s">
        <v>2659</v>
      </c>
      <c r="H353" s="159">
        <v>0.61299999999999999</v>
      </c>
      <c r="I353" s="160"/>
      <c r="L353" s="156"/>
      <c r="M353" s="161"/>
      <c r="T353" s="162"/>
      <c r="AT353" s="157" t="s">
        <v>177</v>
      </c>
      <c r="AU353" s="157" t="s">
        <v>85</v>
      </c>
      <c r="AV353" s="13" t="s">
        <v>85</v>
      </c>
      <c r="AW353" s="13" t="s">
        <v>33</v>
      </c>
      <c r="AX353" s="13" t="s">
        <v>72</v>
      </c>
      <c r="AY353" s="157" t="s">
        <v>166</v>
      </c>
    </row>
    <row r="354" spans="2:65" s="12" customFormat="1">
      <c r="B354" s="149"/>
      <c r="D354" s="150" t="s">
        <v>177</v>
      </c>
      <c r="E354" s="151" t="s">
        <v>19</v>
      </c>
      <c r="F354" s="152" t="s">
        <v>213</v>
      </c>
      <c r="H354" s="151" t="s">
        <v>19</v>
      </c>
      <c r="I354" s="153"/>
      <c r="L354" s="149"/>
      <c r="M354" s="154"/>
      <c r="T354" s="155"/>
      <c r="AT354" s="151" t="s">
        <v>177</v>
      </c>
      <c r="AU354" s="151" t="s">
        <v>85</v>
      </c>
      <c r="AV354" s="12" t="s">
        <v>79</v>
      </c>
      <c r="AW354" s="12" t="s">
        <v>33</v>
      </c>
      <c r="AX354" s="12" t="s">
        <v>72</v>
      </c>
      <c r="AY354" s="151" t="s">
        <v>166</v>
      </c>
    </row>
    <row r="355" spans="2:65" s="13" customFormat="1">
      <c r="B355" s="156"/>
      <c r="D355" s="150" t="s">
        <v>177</v>
      </c>
      <c r="E355" s="157" t="s">
        <v>19</v>
      </c>
      <c r="F355" s="158" t="s">
        <v>2660</v>
      </c>
      <c r="H355" s="159">
        <v>0.34499999999999997</v>
      </c>
      <c r="I355" s="160"/>
      <c r="L355" s="156"/>
      <c r="M355" s="161"/>
      <c r="T355" s="162"/>
      <c r="AT355" s="157" t="s">
        <v>177</v>
      </c>
      <c r="AU355" s="157" t="s">
        <v>85</v>
      </c>
      <c r="AV355" s="13" t="s">
        <v>85</v>
      </c>
      <c r="AW355" s="13" t="s">
        <v>33</v>
      </c>
      <c r="AX355" s="13" t="s">
        <v>72</v>
      </c>
      <c r="AY355" s="157" t="s">
        <v>166</v>
      </c>
    </row>
    <row r="356" spans="2:65" s="12" customFormat="1">
      <c r="B356" s="149"/>
      <c r="D356" s="150" t="s">
        <v>177</v>
      </c>
      <c r="E356" s="151" t="s">
        <v>19</v>
      </c>
      <c r="F356" s="152" t="s">
        <v>218</v>
      </c>
      <c r="H356" s="151" t="s">
        <v>19</v>
      </c>
      <c r="I356" s="153"/>
      <c r="L356" s="149"/>
      <c r="M356" s="154"/>
      <c r="T356" s="155"/>
      <c r="AT356" s="151" t="s">
        <v>177</v>
      </c>
      <c r="AU356" s="151" t="s">
        <v>85</v>
      </c>
      <c r="AV356" s="12" t="s">
        <v>79</v>
      </c>
      <c r="AW356" s="12" t="s">
        <v>33</v>
      </c>
      <c r="AX356" s="12" t="s">
        <v>72</v>
      </c>
      <c r="AY356" s="151" t="s">
        <v>166</v>
      </c>
    </row>
    <row r="357" spans="2:65" s="13" customFormat="1">
      <c r="B357" s="156"/>
      <c r="D357" s="150" t="s">
        <v>177</v>
      </c>
      <c r="E357" s="157" t="s">
        <v>19</v>
      </c>
      <c r="F357" s="158" t="s">
        <v>2661</v>
      </c>
      <c r="H357" s="159">
        <v>0.33</v>
      </c>
      <c r="I357" s="160"/>
      <c r="L357" s="156"/>
      <c r="M357" s="161"/>
      <c r="T357" s="162"/>
      <c r="AT357" s="157" t="s">
        <v>177</v>
      </c>
      <c r="AU357" s="157" t="s">
        <v>85</v>
      </c>
      <c r="AV357" s="13" t="s">
        <v>85</v>
      </c>
      <c r="AW357" s="13" t="s">
        <v>33</v>
      </c>
      <c r="AX357" s="13" t="s">
        <v>72</v>
      </c>
      <c r="AY357" s="157" t="s">
        <v>166</v>
      </c>
    </row>
    <row r="358" spans="2:65" s="12" customFormat="1">
      <c r="B358" s="149"/>
      <c r="D358" s="150" t="s">
        <v>177</v>
      </c>
      <c r="E358" s="151" t="s">
        <v>19</v>
      </c>
      <c r="F358" s="152" t="s">
        <v>2549</v>
      </c>
      <c r="H358" s="151" t="s">
        <v>19</v>
      </c>
      <c r="I358" s="153"/>
      <c r="L358" s="149"/>
      <c r="M358" s="154"/>
      <c r="T358" s="155"/>
      <c r="AT358" s="151" t="s">
        <v>177</v>
      </c>
      <c r="AU358" s="151" t="s">
        <v>85</v>
      </c>
      <c r="AV358" s="12" t="s">
        <v>79</v>
      </c>
      <c r="AW358" s="12" t="s">
        <v>33</v>
      </c>
      <c r="AX358" s="12" t="s">
        <v>72</v>
      </c>
      <c r="AY358" s="151" t="s">
        <v>166</v>
      </c>
    </row>
    <row r="359" spans="2:65" s="13" customFormat="1">
      <c r="B359" s="156"/>
      <c r="D359" s="150" t="s">
        <v>177</v>
      </c>
      <c r="E359" s="157" t="s">
        <v>19</v>
      </c>
      <c r="F359" s="158" t="s">
        <v>2661</v>
      </c>
      <c r="H359" s="159">
        <v>0.33</v>
      </c>
      <c r="I359" s="160"/>
      <c r="L359" s="156"/>
      <c r="M359" s="161"/>
      <c r="T359" s="162"/>
      <c r="AT359" s="157" t="s">
        <v>177</v>
      </c>
      <c r="AU359" s="157" t="s">
        <v>85</v>
      </c>
      <c r="AV359" s="13" t="s">
        <v>85</v>
      </c>
      <c r="AW359" s="13" t="s">
        <v>33</v>
      </c>
      <c r="AX359" s="13" t="s">
        <v>72</v>
      </c>
      <c r="AY359" s="157" t="s">
        <v>166</v>
      </c>
    </row>
    <row r="360" spans="2:65" s="15" customFormat="1">
      <c r="B360" s="170"/>
      <c r="D360" s="150" t="s">
        <v>177</v>
      </c>
      <c r="E360" s="171" t="s">
        <v>19</v>
      </c>
      <c r="F360" s="172" t="s">
        <v>228</v>
      </c>
      <c r="H360" s="173">
        <v>1.6180000000000001</v>
      </c>
      <c r="I360" s="174"/>
      <c r="L360" s="170"/>
      <c r="M360" s="175"/>
      <c r="T360" s="176"/>
      <c r="AT360" s="171" t="s">
        <v>177</v>
      </c>
      <c r="AU360" s="171" t="s">
        <v>85</v>
      </c>
      <c r="AV360" s="15" t="s">
        <v>173</v>
      </c>
      <c r="AW360" s="15" t="s">
        <v>33</v>
      </c>
      <c r="AX360" s="15" t="s">
        <v>79</v>
      </c>
      <c r="AY360" s="171" t="s">
        <v>166</v>
      </c>
    </row>
    <row r="361" spans="2:65" s="11" customFormat="1" ht="22.9" customHeight="1">
      <c r="B361" s="120"/>
      <c r="D361" s="121" t="s">
        <v>71</v>
      </c>
      <c r="E361" s="130" t="s">
        <v>194</v>
      </c>
      <c r="F361" s="130" t="s">
        <v>2662</v>
      </c>
      <c r="I361" s="123"/>
      <c r="J361" s="131">
        <f>BK361</f>
        <v>0</v>
      </c>
      <c r="L361" s="120"/>
      <c r="M361" s="125"/>
      <c r="P361" s="126">
        <f>SUM(P362:P377)</f>
        <v>0</v>
      </c>
      <c r="R361" s="126">
        <f>SUM(R362:R377)</f>
        <v>1.4015816000000001</v>
      </c>
      <c r="T361" s="127">
        <f>SUM(T362:T377)</f>
        <v>0</v>
      </c>
      <c r="AR361" s="121" t="s">
        <v>79</v>
      </c>
      <c r="AT361" s="128" t="s">
        <v>71</v>
      </c>
      <c r="AU361" s="128" t="s">
        <v>79</v>
      </c>
      <c r="AY361" s="121" t="s">
        <v>166</v>
      </c>
      <c r="BK361" s="129">
        <f>SUM(BK362:BK377)</f>
        <v>0</v>
      </c>
    </row>
    <row r="362" spans="2:65" s="1" customFormat="1" ht="21.75" customHeight="1">
      <c r="B362" s="33"/>
      <c r="C362" s="132" t="s">
        <v>493</v>
      </c>
      <c r="D362" s="132" t="s">
        <v>168</v>
      </c>
      <c r="E362" s="133" t="s">
        <v>2663</v>
      </c>
      <c r="F362" s="134" t="s">
        <v>2664</v>
      </c>
      <c r="G362" s="135" t="s">
        <v>232</v>
      </c>
      <c r="H362" s="136">
        <v>7.88</v>
      </c>
      <c r="I362" s="137"/>
      <c r="J362" s="138">
        <f>ROUND(I362*H362,2)</f>
        <v>0</v>
      </c>
      <c r="K362" s="134" t="s">
        <v>172</v>
      </c>
      <c r="L362" s="33"/>
      <c r="M362" s="139" t="s">
        <v>19</v>
      </c>
      <c r="N362" s="140" t="s">
        <v>44</v>
      </c>
      <c r="P362" s="141">
        <f>O362*H362</f>
        <v>0</v>
      </c>
      <c r="Q362" s="141">
        <v>0</v>
      </c>
      <c r="R362" s="141">
        <f>Q362*H362</f>
        <v>0</v>
      </c>
      <c r="S362" s="141">
        <v>0</v>
      </c>
      <c r="T362" s="142">
        <f>S362*H362</f>
        <v>0</v>
      </c>
      <c r="AR362" s="143" t="s">
        <v>173</v>
      </c>
      <c r="AT362" s="143" t="s">
        <v>168</v>
      </c>
      <c r="AU362" s="143" t="s">
        <v>85</v>
      </c>
      <c r="AY362" s="18" t="s">
        <v>166</v>
      </c>
      <c r="BE362" s="144">
        <f>IF(N362="základní",J362,0)</f>
        <v>0</v>
      </c>
      <c r="BF362" s="144">
        <f>IF(N362="snížená",J362,0)</f>
        <v>0</v>
      </c>
      <c r="BG362" s="144">
        <f>IF(N362="zákl. přenesená",J362,0)</f>
        <v>0</v>
      </c>
      <c r="BH362" s="144">
        <f>IF(N362="sníž. přenesená",J362,0)</f>
        <v>0</v>
      </c>
      <c r="BI362" s="144">
        <f>IF(N362="nulová",J362,0)</f>
        <v>0</v>
      </c>
      <c r="BJ362" s="18" t="s">
        <v>85</v>
      </c>
      <c r="BK362" s="144">
        <f>ROUND(I362*H362,2)</f>
        <v>0</v>
      </c>
      <c r="BL362" s="18" t="s">
        <v>173</v>
      </c>
      <c r="BM362" s="143" t="s">
        <v>2665</v>
      </c>
    </row>
    <row r="363" spans="2:65" s="1" customFormat="1">
      <c r="B363" s="33"/>
      <c r="D363" s="145" t="s">
        <v>175</v>
      </c>
      <c r="F363" s="146" t="s">
        <v>2666</v>
      </c>
      <c r="I363" s="147"/>
      <c r="L363" s="33"/>
      <c r="M363" s="148"/>
      <c r="T363" s="54"/>
      <c r="AT363" s="18" t="s">
        <v>175</v>
      </c>
      <c r="AU363" s="18" t="s">
        <v>85</v>
      </c>
    </row>
    <row r="364" spans="2:65" s="12" customFormat="1">
      <c r="B364" s="149"/>
      <c r="D364" s="150" t="s">
        <v>177</v>
      </c>
      <c r="E364" s="151" t="s">
        <v>19</v>
      </c>
      <c r="F364" s="152" t="s">
        <v>2667</v>
      </c>
      <c r="H364" s="151" t="s">
        <v>19</v>
      </c>
      <c r="I364" s="153"/>
      <c r="L364" s="149"/>
      <c r="M364" s="154"/>
      <c r="T364" s="155"/>
      <c r="AT364" s="151" t="s">
        <v>177</v>
      </c>
      <c r="AU364" s="151" t="s">
        <v>85</v>
      </c>
      <c r="AV364" s="12" t="s">
        <v>79</v>
      </c>
      <c r="AW364" s="12" t="s">
        <v>33</v>
      </c>
      <c r="AX364" s="12" t="s">
        <v>72</v>
      </c>
      <c r="AY364" s="151" t="s">
        <v>166</v>
      </c>
    </row>
    <row r="365" spans="2:65" s="13" customFormat="1">
      <c r="B365" s="156"/>
      <c r="D365" s="150" t="s">
        <v>177</v>
      </c>
      <c r="E365" s="157" t="s">
        <v>19</v>
      </c>
      <c r="F365" s="158" t="s">
        <v>2668</v>
      </c>
      <c r="H365" s="159">
        <v>2.88</v>
      </c>
      <c r="I365" s="160"/>
      <c r="L365" s="156"/>
      <c r="M365" s="161"/>
      <c r="T365" s="162"/>
      <c r="AT365" s="157" t="s">
        <v>177</v>
      </c>
      <c r="AU365" s="157" t="s">
        <v>85</v>
      </c>
      <c r="AV365" s="13" t="s">
        <v>85</v>
      </c>
      <c r="AW365" s="13" t="s">
        <v>33</v>
      </c>
      <c r="AX365" s="13" t="s">
        <v>72</v>
      </c>
      <c r="AY365" s="157" t="s">
        <v>166</v>
      </c>
    </row>
    <row r="366" spans="2:65" s="12" customFormat="1">
      <c r="B366" s="149"/>
      <c r="D366" s="150" t="s">
        <v>177</v>
      </c>
      <c r="E366" s="151" t="s">
        <v>19</v>
      </c>
      <c r="F366" s="152" t="s">
        <v>2477</v>
      </c>
      <c r="H366" s="151" t="s">
        <v>19</v>
      </c>
      <c r="I366" s="153"/>
      <c r="L366" s="149"/>
      <c r="M366" s="154"/>
      <c r="T366" s="155"/>
      <c r="AT366" s="151" t="s">
        <v>177</v>
      </c>
      <c r="AU366" s="151" t="s">
        <v>85</v>
      </c>
      <c r="AV366" s="12" t="s">
        <v>79</v>
      </c>
      <c r="AW366" s="12" t="s">
        <v>33</v>
      </c>
      <c r="AX366" s="12" t="s">
        <v>72</v>
      </c>
      <c r="AY366" s="151" t="s">
        <v>166</v>
      </c>
    </row>
    <row r="367" spans="2:65" s="13" customFormat="1">
      <c r="B367" s="156"/>
      <c r="D367" s="150" t="s">
        <v>177</v>
      </c>
      <c r="E367" s="157" t="s">
        <v>19</v>
      </c>
      <c r="F367" s="158" t="s">
        <v>194</v>
      </c>
      <c r="H367" s="159">
        <v>5</v>
      </c>
      <c r="I367" s="160"/>
      <c r="L367" s="156"/>
      <c r="M367" s="161"/>
      <c r="T367" s="162"/>
      <c r="AT367" s="157" t="s">
        <v>177</v>
      </c>
      <c r="AU367" s="157" t="s">
        <v>85</v>
      </c>
      <c r="AV367" s="13" t="s">
        <v>85</v>
      </c>
      <c r="AW367" s="13" t="s">
        <v>33</v>
      </c>
      <c r="AX367" s="13" t="s">
        <v>72</v>
      </c>
      <c r="AY367" s="157" t="s">
        <v>166</v>
      </c>
    </row>
    <row r="368" spans="2:65" s="15" customFormat="1">
      <c r="B368" s="170"/>
      <c r="D368" s="150" t="s">
        <v>177</v>
      </c>
      <c r="E368" s="171" t="s">
        <v>19</v>
      </c>
      <c r="F368" s="172" t="s">
        <v>228</v>
      </c>
      <c r="H368" s="173">
        <v>7.88</v>
      </c>
      <c r="I368" s="174"/>
      <c r="L368" s="170"/>
      <c r="M368" s="175"/>
      <c r="T368" s="176"/>
      <c r="AT368" s="171" t="s">
        <v>177</v>
      </c>
      <c r="AU368" s="171" t="s">
        <v>85</v>
      </c>
      <c r="AV368" s="15" t="s">
        <v>173</v>
      </c>
      <c r="AW368" s="15" t="s">
        <v>33</v>
      </c>
      <c r="AX368" s="15" t="s">
        <v>79</v>
      </c>
      <c r="AY368" s="171" t="s">
        <v>166</v>
      </c>
    </row>
    <row r="369" spans="2:65" s="1" customFormat="1" ht="37.9" customHeight="1">
      <c r="B369" s="33"/>
      <c r="C369" s="132" t="s">
        <v>498</v>
      </c>
      <c r="D369" s="132" t="s">
        <v>168</v>
      </c>
      <c r="E369" s="133" t="s">
        <v>2669</v>
      </c>
      <c r="F369" s="134" t="s">
        <v>2670</v>
      </c>
      <c r="G369" s="135" t="s">
        <v>232</v>
      </c>
      <c r="H369" s="136">
        <v>7.88</v>
      </c>
      <c r="I369" s="137"/>
      <c r="J369" s="138">
        <f>ROUND(I369*H369,2)</f>
        <v>0</v>
      </c>
      <c r="K369" s="134" t="s">
        <v>172</v>
      </c>
      <c r="L369" s="33"/>
      <c r="M369" s="139" t="s">
        <v>19</v>
      </c>
      <c r="N369" s="140" t="s">
        <v>44</v>
      </c>
      <c r="P369" s="141">
        <f>O369*H369</f>
        <v>0</v>
      </c>
      <c r="Q369" s="141">
        <v>0.11162</v>
      </c>
      <c r="R369" s="141">
        <f>Q369*H369</f>
        <v>0.87956559999999995</v>
      </c>
      <c r="S369" s="141">
        <v>0</v>
      </c>
      <c r="T369" s="142">
        <f>S369*H369</f>
        <v>0</v>
      </c>
      <c r="AR369" s="143" t="s">
        <v>173</v>
      </c>
      <c r="AT369" s="143" t="s">
        <v>168</v>
      </c>
      <c r="AU369" s="143" t="s">
        <v>85</v>
      </c>
      <c r="AY369" s="18" t="s">
        <v>166</v>
      </c>
      <c r="BE369" s="144">
        <f>IF(N369="základní",J369,0)</f>
        <v>0</v>
      </c>
      <c r="BF369" s="144">
        <f>IF(N369="snížená",J369,0)</f>
        <v>0</v>
      </c>
      <c r="BG369" s="144">
        <f>IF(N369="zákl. přenesená",J369,0)</f>
        <v>0</v>
      </c>
      <c r="BH369" s="144">
        <f>IF(N369="sníž. přenesená",J369,0)</f>
        <v>0</v>
      </c>
      <c r="BI369" s="144">
        <f>IF(N369="nulová",J369,0)</f>
        <v>0</v>
      </c>
      <c r="BJ369" s="18" t="s">
        <v>85</v>
      </c>
      <c r="BK369" s="144">
        <f>ROUND(I369*H369,2)</f>
        <v>0</v>
      </c>
      <c r="BL369" s="18" t="s">
        <v>173</v>
      </c>
      <c r="BM369" s="143" t="s">
        <v>2671</v>
      </c>
    </row>
    <row r="370" spans="2:65" s="1" customFormat="1">
      <c r="B370" s="33"/>
      <c r="D370" s="145" t="s">
        <v>175</v>
      </c>
      <c r="F370" s="146" t="s">
        <v>2672</v>
      </c>
      <c r="I370" s="147"/>
      <c r="L370" s="33"/>
      <c r="M370" s="148"/>
      <c r="T370" s="54"/>
      <c r="AT370" s="18" t="s">
        <v>175</v>
      </c>
      <c r="AU370" s="18" t="s">
        <v>85</v>
      </c>
    </row>
    <row r="371" spans="2:65" s="12" customFormat="1">
      <c r="B371" s="149"/>
      <c r="D371" s="150" t="s">
        <v>177</v>
      </c>
      <c r="E371" s="151" t="s">
        <v>19</v>
      </c>
      <c r="F371" s="152" t="s">
        <v>2673</v>
      </c>
      <c r="H371" s="151" t="s">
        <v>19</v>
      </c>
      <c r="I371" s="153"/>
      <c r="L371" s="149"/>
      <c r="M371" s="154"/>
      <c r="T371" s="155"/>
      <c r="AT371" s="151" t="s">
        <v>177</v>
      </c>
      <c r="AU371" s="151" t="s">
        <v>85</v>
      </c>
      <c r="AV371" s="12" t="s">
        <v>79</v>
      </c>
      <c r="AW371" s="12" t="s">
        <v>33</v>
      </c>
      <c r="AX371" s="12" t="s">
        <v>72</v>
      </c>
      <c r="AY371" s="151" t="s">
        <v>166</v>
      </c>
    </row>
    <row r="372" spans="2:65" s="13" customFormat="1">
      <c r="B372" s="156"/>
      <c r="D372" s="150" t="s">
        <v>177</v>
      </c>
      <c r="E372" s="157" t="s">
        <v>19</v>
      </c>
      <c r="F372" s="158" t="s">
        <v>2674</v>
      </c>
      <c r="H372" s="159">
        <v>2.88</v>
      </c>
      <c r="I372" s="160"/>
      <c r="L372" s="156"/>
      <c r="M372" s="161"/>
      <c r="T372" s="162"/>
      <c r="AT372" s="157" t="s">
        <v>177</v>
      </c>
      <c r="AU372" s="157" t="s">
        <v>85</v>
      </c>
      <c r="AV372" s="13" t="s">
        <v>85</v>
      </c>
      <c r="AW372" s="13" t="s">
        <v>33</v>
      </c>
      <c r="AX372" s="13" t="s">
        <v>72</v>
      </c>
      <c r="AY372" s="157" t="s">
        <v>166</v>
      </c>
    </row>
    <row r="373" spans="2:65" s="12" customFormat="1">
      <c r="B373" s="149"/>
      <c r="D373" s="150" t="s">
        <v>177</v>
      </c>
      <c r="E373" s="151" t="s">
        <v>19</v>
      </c>
      <c r="F373" s="152" t="s">
        <v>2675</v>
      </c>
      <c r="H373" s="151" t="s">
        <v>19</v>
      </c>
      <c r="I373" s="153"/>
      <c r="L373" s="149"/>
      <c r="M373" s="154"/>
      <c r="T373" s="155"/>
      <c r="AT373" s="151" t="s">
        <v>177</v>
      </c>
      <c r="AU373" s="151" t="s">
        <v>85</v>
      </c>
      <c r="AV373" s="12" t="s">
        <v>79</v>
      </c>
      <c r="AW373" s="12" t="s">
        <v>33</v>
      </c>
      <c r="AX373" s="12" t="s">
        <v>72</v>
      </c>
      <c r="AY373" s="151" t="s">
        <v>166</v>
      </c>
    </row>
    <row r="374" spans="2:65" s="13" customFormat="1">
      <c r="B374" s="156"/>
      <c r="D374" s="150" t="s">
        <v>177</v>
      </c>
      <c r="E374" s="157" t="s">
        <v>19</v>
      </c>
      <c r="F374" s="158" t="s">
        <v>194</v>
      </c>
      <c r="H374" s="159">
        <v>5</v>
      </c>
      <c r="I374" s="160"/>
      <c r="L374" s="156"/>
      <c r="M374" s="161"/>
      <c r="T374" s="162"/>
      <c r="AT374" s="157" t="s">
        <v>177</v>
      </c>
      <c r="AU374" s="157" t="s">
        <v>85</v>
      </c>
      <c r="AV374" s="13" t="s">
        <v>85</v>
      </c>
      <c r="AW374" s="13" t="s">
        <v>33</v>
      </c>
      <c r="AX374" s="13" t="s">
        <v>72</v>
      </c>
      <c r="AY374" s="157" t="s">
        <v>166</v>
      </c>
    </row>
    <row r="375" spans="2:65" s="15" customFormat="1">
      <c r="B375" s="170"/>
      <c r="D375" s="150" t="s">
        <v>177</v>
      </c>
      <c r="E375" s="171" t="s">
        <v>19</v>
      </c>
      <c r="F375" s="172" t="s">
        <v>228</v>
      </c>
      <c r="H375" s="173">
        <v>7.88</v>
      </c>
      <c r="I375" s="174"/>
      <c r="L375" s="170"/>
      <c r="M375" s="175"/>
      <c r="T375" s="176"/>
      <c r="AT375" s="171" t="s">
        <v>177</v>
      </c>
      <c r="AU375" s="171" t="s">
        <v>85</v>
      </c>
      <c r="AV375" s="15" t="s">
        <v>173</v>
      </c>
      <c r="AW375" s="15" t="s">
        <v>33</v>
      </c>
      <c r="AX375" s="15" t="s">
        <v>79</v>
      </c>
      <c r="AY375" s="171" t="s">
        <v>166</v>
      </c>
    </row>
    <row r="376" spans="2:65" s="1" customFormat="1" ht="16.5" customHeight="1">
      <c r="B376" s="33"/>
      <c r="C376" s="177" t="s">
        <v>513</v>
      </c>
      <c r="D376" s="177" t="s">
        <v>488</v>
      </c>
      <c r="E376" s="178" t="s">
        <v>2676</v>
      </c>
      <c r="F376" s="179" t="s">
        <v>2677</v>
      </c>
      <c r="G376" s="180" t="s">
        <v>232</v>
      </c>
      <c r="H376" s="181">
        <v>2.9660000000000002</v>
      </c>
      <c r="I376" s="182"/>
      <c r="J376" s="183">
        <f>ROUND(I376*H376,2)</f>
        <v>0</v>
      </c>
      <c r="K376" s="179" t="s">
        <v>172</v>
      </c>
      <c r="L376" s="184"/>
      <c r="M376" s="185" t="s">
        <v>19</v>
      </c>
      <c r="N376" s="186" t="s">
        <v>44</v>
      </c>
      <c r="P376" s="141">
        <f>O376*H376</f>
        <v>0</v>
      </c>
      <c r="Q376" s="141">
        <v>0.17599999999999999</v>
      </c>
      <c r="R376" s="141">
        <f>Q376*H376</f>
        <v>0.52201600000000004</v>
      </c>
      <c r="S376" s="141">
        <v>0</v>
      </c>
      <c r="T376" s="142">
        <f>S376*H376</f>
        <v>0</v>
      </c>
      <c r="AR376" s="143" t="s">
        <v>229</v>
      </c>
      <c r="AT376" s="143" t="s">
        <v>488</v>
      </c>
      <c r="AU376" s="143" t="s">
        <v>85</v>
      </c>
      <c r="AY376" s="18" t="s">
        <v>166</v>
      </c>
      <c r="BE376" s="144">
        <f>IF(N376="základní",J376,0)</f>
        <v>0</v>
      </c>
      <c r="BF376" s="144">
        <f>IF(N376="snížená",J376,0)</f>
        <v>0</v>
      </c>
      <c r="BG376" s="144">
        <f>IF(N376="zákl. přenesená",J376,0)</f>
        <v>0</v>
      </c>
      <c r="BH376" s="144">
        <f>IF(N376="sníž. přenesená",J376,0)</f>
        <v>0</v>
      </c>
      <c r="BI376" s="144">
        <f>IF(N376="nulová",J376,0)</f>
        <v>0</v>
      </c>
      <c r="BJ376" s="18" t="s">
        <v>85</v>
      </c>
      <c r="BK376" s="144">
        <f>ROUND(I376*H376,2)</f>
        <v>0</v>
      </c>
      <c r="BL376" s="18" t="s">
        <v>173</v>
      </c>
      <c r="BM376" s="143" t="s">
        <v>2678</v>
      </c>
    </row>
    <row r="377" spans="2:65" s="13" customFormat="1">
      <c r="B377" s="156"/>
      <c r="D377" s="150" t="s">
        <v>177</v>
      </c>
      <c r="F377" s="158" t="s">
        <v>2679</v>
      </c>
      <c r="H377" s="159">
        <v>2.9660000000000002</v>
      </c>
      <c r="I377" s="160"/>
      <c r="L377" s="156"/>
      <c r="M377" s="161"/>
      <c r="T377" s="162"/>
      <c r="AT377" s="157" t="s">
        <v>177</v>
      </c>
      <c r="AU377" s="157" t="s">
        <v>85</v>
      </c>
      <c r="AV377" s="13" t="s">
        <v>85</v>
      </c>
      <c r="AW377" s="13" t="s">
        <v>4</v>
      </c>
      <c r="AX377" s="13" t="s">
        <v>79</v>
      </c>
      <c r="AY377" s="157" t="s">
        <v>166</v>
      </c>
    </row>
    <row r="378" spans="2:65" s="11" customFormat="1" ht="22.9" customHeight="1">
      <c r="B378" s="120"/>
      <c r="D378" s="121" t="s">
        <v>71</v>
      </c>
      <c r="E378" s="130" t="s">
        <v>202</v>
      </c>
      <c r="F378" s="130" t="s">
        <v>290</v>
      </c>
      <c r="I378" s="123"/>
      <c r="J378" s="131">
        <f>BK378</f>
        <v>0</v>
      </c>
      <c r="L378" s="120"/>
      <c r="M378" s="125"/>
      <c r="P378" s="126">
        <f>SUM(P379:P618)</f>
        <v>0</v>
      </c>
      <c r="R378" s="126">
        <f>SUM(R379:R618)</f>
        <v>15.314657629999997</v>
      </c>
      <c r="T378" s="127">
        <f>SUM(T379:T618)</f>
        <v>0</v>
      </c>
      <c r="AR378" s="121" t="s">
        <v>79</v>
      </c>
      <c r="AT378" s="128" t="s">
        <v>71</v>
      </c>
      <c r="AU378" s="128" t="s">
        <v>79</v>
      </c>
      <c r="AY378" s="121" t="s">
        <v>166</v>
      </c>
      <c r="BK378" s="129">
        <f>SUM(BK379:BK618)</f>
        <v>0</v>
      </c>
    </row>
    <row r="379" spans="2:65" s="1" customFormat="1" ht="16.5" customHeight="1">
      <c r="B379" s="33"/>
      <c r="C379" s="132" t="s">
        <v>568</v>
      </c>
      <c r="D379" s="132" t="s">
        <v>168</v>
      </c>
      <c r="E379" s="133" t="s">
        <v>301</v>
      </c>
      <c r="F379" s="134" t="s">
        <v>302</v>
      </c>
      <c r="G379" s="135" t="s">
        <v>232</v>
      </c>
      <c r="H379" s="136">
        <v>1.79</v>
      </c>
      <c r="I379" s="137"/>
      <c r="J379" s="138">
        <f>ROUND(I379*H379,2)</f>
        <v>0</v>
      </c>
      <c r="K379" s="134" t="s">
        <v>172</v>
      </c>
      <c r="L379" s="33"/>
      <c r="M379" s="139" t="s">
        <v>19</v>
      </c>
      <c r="N379" s="140" t="s">
        <v>44</v>
      </c>
      <c r="P379" s="141">
        <f>O379*H379</f>
        <v>0</v>
      </c>
      <c r="Q379" s="141">
        <v>3.8199999999999998E-2</v>
      </c>
      <c r="R379" s="141">
        <f>Q379*H379</f>
        <v>6.8377999999999994E-2</v>
      </c>
      <c r="S379" s="141">
        <v>0</v>
      </c>
      <c r="T379" s="142">
        <f>S379*H379</f>
        <v>0</v>
      </c>
      <c r="AR379" s="143" t="s">
        <v>173</v>
      </c>
      <c r="AT379" s="143" t="s">
        <v>168</v>
      </c>
      <c r="AU379" s="143" t="s">
        <v>85</v>
      </c>
      <c r="AY379" s="18" t="s">
        <v>166</v>
      </c>
      <c r="BE379" s="144">
        <f>IF(N379="základní",J379,0)</f>
        <v>0</v>
      </c>
      <c r="BF379" s="144">
        <f>IF(N379="snížená",J379,0)</f>
        <v>0</v>
      </c>
      <c r="BG379" s="144">
        <f>IF(N379="zákl. přenesená",J379,0)</f>
        <v>0</v>
      </c>
      <c r="BH379" s="144">
        <f>IF(N379="sníž. přenesená",J379,0)</f>
        <v>0</v>
      </c>
      <c r="BI379" s="144">
        <f>IF(N379="nulová",J379,0)</f>
        <v>0</v>
      </c>
      <c r="BJ379" s="18" t="s">
        <v>85</v>
      </c>
      <c r="BK379" s="144">
        <f>ROUND(I379*H379,2)</f>
        <v>0</v>
      </c>
      <c r="BL379" s="18" t="s">
        <v>173</v>
      </c>
      <c r="BM379" s="143" t="s">
        <v>2680</v>
      </c>
    </row>
    <row r="380" spans="2:65" s="1" customFormat="1">
      <c r="B380" s="33"/>
      <c r="D380" s="145" t="s">
        <v>175</v>
      </c>
      <c r="F380" s="146" t="s">
        <v>304</v>
      </c>
      <c r="I380" s="147"/>
      <c r="L380" s="33"/>
      <c r="M380" s="148"/>
      <c r="T380" s="54"/>
      <c r="AT380" s="18" t="s">
        <v>175</v>
      </c>
      <c r="AU380" s="18" t="s">
        <v>85</v>
      </c>
    </row>
    <row r="381" spans="2:65" s="12" customFormat="1">
      <c r="B381" s="149"/>
      <c r="D381" s="150" t="s">
        <v>177</v>
      </c>
      <c r="E381" s="151" t="s">
        <v>19</v>
      </c>
      <c r="F381" s="152" t="s">
        <v>1488</v>
      </c>
      <c r="H381" s="151" t="s">
        <v>19</v>
      </c>
      <c r="I381" s="153"/>
      <c r="L381" s="149"/>
      <c r="M381" s="154"/>
      <c r="T381" s="155"/>
      <c r="AT381" s="151" t="s">
        <v>177</v>
      </c>
      <c r="AU381" s="151" t="s">
        <v>85</v>
      </c>
      <c r="AV381" s="12" t="s">
        <v>79</v>
      </c>
      <c r="AW381" s="12" t="s">
        <v>33</v>
      </c>
      <c r="AX381" s="12" t="s">
        <v>72</v>
      </c>
      <c r="AY381" s="151" t="s">
        <v>166</v>
      </c>
    </row>
    <row r="382" spans="2:65" s="13" customFormat="1">
      <c r="B382" s="156"/>
      <c r="D382" s="150" t="s">
        <v>177</v>
      </c>
      <c r="E382" s="157" t="s">
        <v>19</v>
      </c>
      <c r="F382" s="158" t="s">
        <v>2681</v>
      </c>
      <c r="H382" s="159">
        <v>1.0049999999999999</v>
      </c>
      <c r="I382" s="160"/>
      <c r="L382" s="156"/>
      <c r="M382" s="161"/>
      <c r="T382" s="162"/>
      <c r="AT382" s="157" t="s">
        <v>177</v>
      </c>
      <c r="AU382" s="157" t="s">
        <v>85</v>
      </c>
      <c r="AV382" s="13" t="s">
        <v>85</v>
      </c>
      <c r="AW382" s="13" t="s">
        <v>33</v>
      </c>
      <c r="AX382" s="13" t="s">
        <v>72</v>
      </c>
      <c r="AY382" s="157" t="s">
        <v>166</v>
      </c>
    </row>
    <row r="383" spans="2:65" s="12" customFormat="1">
      <c r="B383" s="149"/>
      <c r="D383" s="150" t="s">
        <v>177</v>
      </c>
      <c r="E383" s="151" t="s">
        <v>19</v>
      </c>
      <c r="F383" s="152" t="s">
        <v>213</v>
      </c>
      <c r="H383" s="151" t="s">
        <v>19</v>
      </c>
      <c r="I383" s="153"/>
      <c r="L383" s="149"/>
      <c r="M383" s="154"/>
      <c r="T383" s="155"/>
      <c r="AT383" s="151" t="s">
        <v>177</v>
      </c>
      <c r="AU383" s="151" t="s">
        <v>85</v>
      </c>
      <c r="AV383" s="12" t="s">
        <v>79</v>
      </c>
      <c r="AW383" s="12" t="s">
        <v>33</v>
      </c>
      <c r="AX383" s="12" t="s">
        <v>72</v>
      </c>
      <c r="AY383" s="151" t="s">
        <v>166</v>
      </c>
    </row>
    <row r="384" spans="2:65" s="13" customFormat="1">
      <c r="B384" s="156"/>
      <c r="D384" s="150" t="s">
        <v>177</v>
      </c>
      <c r="E384" s="157" t="s">
        <v>19</v>
      </c>
      <c r="F384" s="158" t="s">
        <v>2682</v>
      </c>
      <c r="H384" s="159">
        <v>0.40500000000000003</v>
      </c>
      <c r="I384" s="160"/>
      <c r="L384" s="156"/>
      <c r="M384" s="161"/>
      <c r="T384" s="162"/>
      <c r="AT384" s="157" t="s">
        <v>177</v>
      </c>
      <c r="AU384" s="157" t="s">
        <v>85</v>
      </c>
      <c r="AV384" s="13" t="s">
        <v>85</v>
      </c>
      <c r="AW384" s="13" t="s">
        <v>33</v>
      </c>
      <c r="AX384" s="13" t="s">
        <v>72</v>
      </c>
      <c r="AY384" s="157" t="s">
        <v>166</v>
      </c>
    </row>
    <row r="385" spans="2:65" s="12" customFormat="1">
      <c r="B385" s="149"/>
      <c r="D385" s="150" t="s">
        <v>177</v>
      </c>
      <c r="E385" s="151" t="s">
        <v>19</v>
      </c>
      <c r="F385" s="152" t="s">
        <v>218</v>
      </c>
      <c r="H385" s="151" t="s">
        <v>19</v>
      </c>
      <c r="I385" s="153"/>
      <c r="L385" s="149"/>
      <c r="M385" s="154"/>
      <c r="T385" s="155"/>
      <c r="AT385" s="151" t="s">
        <v>177</v>
      </c>
      <c r="AU385" s="151" t="s">
        <v>85</v>
      </c>
      <c r="AV385" s="12" t="s">
        <v>79</v>
      </c>
      <c r="AW385" s="12" t="s">
        <v>33</v>
      </c>
      <c r="AX385" s="12" t="s">
        <v>72</v>
      </c>
      <c r="AY385" s="151" t="s">
        <v>166</v>
      </c>
    </row>
    <row r="386" spans="2:65" s="13" customFormat="1">
      <c r="B386" s="156"/>
      <c r="D386" s="150" t="s">
        <v>177</v>
      </c>
      <c r="E386" s="157" t="s">
        <v>19</v>
      </c>
      <c r="F386" s="158" t="s">
        <v>2683</v>
      </c>
      <c r="H386" s="159">
        <v>0.38</v>
      </c>
      <c r="I386" s="160"/>
      <c r="L386" s="156"/>
      <c r="M386" s="161"/>
      <c r="T386" s="162"/>
      <c r="AT386" s="157" t="s">
        <v>177</v>
      </c>
      <c r="AU386" s="157" t="s">
        <v>85</v>
      </c>
      <c r="AV386" s="13" t="s">
        <v>85</v>
      </c>
      <c r="AW386" s="13" t="s">
        <v>33</v>
      </c>
      <c r="AX386" s="13" t="s">
        <v>72</v>
      </c>
      <c r="AY386" s="157" t="s">
        <v>166</v>
      </c>
    </row>
    <row r="387" spans="2:65" s="14" customFormat="1">
      <c r="B387" s="163"/>
      <c r="D387" s="150" t="s">
        <v>177</v>
      </c>
      <c r="E387" s="164" t="s">
        <v>19</v>
      </c>
      <c r="F387" s="165" t="s">
        <v>217</v>
      </c>
      <c r="H387" s="166">
        <v>1.79</v>
      </c>
      <c r="I387" s="167"/>
      <c r="L387" s="163"/>
      <c r="M387" s="168"/>
      <c r="T387" s="169"/>
      <c r="AT387" s="164" t="s">
        <v>177</v>
      </c>
      <c r="AU387" s="164" t="s">
        <v>85</v>
      </c>
      <c r="AV387" s="14" t="s">
        <v>184</v>
      </c>
      <c r="AW387" s="14" t="s">
        <v>33</v>
      </c>
      <c r="AX387" s="14" t="s">
        <v>72</v>
      </c>
      <c r="AY387" s="164" t="s">
        <v>166</v>
      </c>
    </row>
    <row r="388" spans="2:65" s="15" customFormat="1">
      <c r="B388" s="170"/>
      <c r="D388" s="150" t="s">
        <v>177</v>
      </c>
      <c r="E388" s="171" t="s">
        <v>19</v>
      </c>
      <c r="F388" s="172" t="s">
        <v>228</v>
      </c>
      <c r="H388" s="173">
        <v>1.79</v>
      </c>
      <c r="I388" s="174"/>
      <c r="L388" s="170"/>
      <c r="M388" s="175"/>
      <c r="T388" s="176"/>
      <c r="AT388" s="171" t="s">
        <v>177</v>
      </c>
      <c r="AU388" s="171" t="s">
        <v>85</v>
      </c>
      <c r="AV388" s="15" t="s">
        <v>173</v>
      </c>
      <c r="AW388" s="15" t="s">
        <v>33</v>
      </c>
      <c r="AX388" s="15" t="s">
        <v>79</v>
      </c>
      <c r="AY388" s="171" t="s">
        <v>166</v>
      </c>
    </row>
    <row r="389" spans="2:65" s="1" customFormat="1" ht="16.5" customHeight="1">
      <c r="B389" s="33"/>
      <c r="C389" s="132" t="s">
        <v>573</v>
      </c>
      <c r="D389" s="132" t="s">
        <v>168</v>
      </c>
      <c r="E389" s="133" t="s">
        <v>2684</v>
      </c>
      <c r="F389" s="134" t="s">
        <v>2685</v>
      </c>
      <c r="G389" s="135" t="s">
        <v>232</v>
      </c>
      <c r="H389" s="136">
        <v>0.76800000000000002</v>
      </c>
      <c r="I389" s="137"/>
      <c r="J389" s="138">
        <f>ROUND(I389*H389,2)</f>
        <v>0</v>
      </c>
      <c r="K389" s="134" t="s">
        <v>172</v>
      </c>
      <c r="L389" s="33"/>
      <c r="M389" s="139" t="s">
        <v>19</v>
      </c>
      <c r="N389" s="140" t="s">
        <v>44</v>
      </c>
      <c r="P389" s="141">
        <f>O389*H389</f>
        <v>0</v>
      </c>
      <c r="Q389" s="141">
        <v>4.1529999999999997E-2</v>
      </c>
      <c r="R389" s="141">
        <f>Q389*H389</f>
        <v>3.189504E-2</v>
      </c>
      <c r="S389" s="141">
        <v>0</v>
      </c>
      <c r="T389" s="142">
        <f>S389*H389</f>
        <v>0</v>
      </c>
      <c r="AR389" s="143" t="s">
        <v>173</v>
      </c>
      <c r="AT389" s="143" t="s">
        <v>168</v>
      </c>
      <c r="AU389" s="143" t="s">
        <v>85</v>
      </c>
      <c r="AY389" s="18" t="s">
        <v>166</v>
      </c>
      <c r="BE389" s="144">
        <f>IF(N389="základní",J389,0)</f>
        <v>0</v>
      </c>
      <c r="BF389" s="144">
        <f>IF(N389="snížená",J389,0)</f>
        <v>0</v>
      </c>
      <c r="BG389" s="144">
        <f>IF(N389="zákl. přenesená",J389,0)</f>
        <v>0</v>
      </c>
      <c r="BH389" s="144">
        <f>IF(N389="sníž. přenesená",J389,0)</f>
        <v>0</v>
      </c>
      <c r="BI389" s="144">
        <f>IF(N389="nulová",J389,0)</f>
        <v>0</v>
      </c>
      <c r="BJ389" s="18" t="s">
        <v>85</v>
      </c>
      <c r="BK389" s="144">
        <f>ROUND(I389*H389,2)</f>
        <v>0</v>
      </c>
      <c r="BL389" s="18" t="s">
        <v>173</v>
      </c>
      <c r="BM389" s="143" t="s">
        <v>2686</v>
      </c>
    </row>
    <row r="390" spans="2:65" s="1" customFormat="1">
      <c r="B390" s="33"/>
      <c r="D390" s="145" t="s">
        <v>175</v>
      </c>
      <c r="F390" s="146" t="s">
        <v>2687</v>
      </c>
      <c r="I390" s="147"/>
      <c r="L390" s="33"/>
      <c r="M390" s="148"/>
      <c r="T390" s="54"/>
      <c r="AT390" s="18" t="s">
        <v>175</v>
      </c>
      <c r="AU390" s="18" t="s">
        <v>85</v>
      </c>
    </row>
    <row r="391" spans="2:65" s="12" customFormat="1">
      <c r="B391" s="149"/>
      <c r="D391" s="150" t="s">
        <v>177</v>
      </c>
      <c r="E391" s="151" t="s">
        <v>19</v>
      </c>
      <c r="F391" s="152" t="s">
        <v>213</v>
      </c>
      <c r="H391" s="151" t="s">
        <v>19</v>
      </c>
      <c r="I391" s="153"/>
      <c r="L391" s="149"/>
      <c r="M391" s="154"/>
      <c r="T391" s="155"/>
      <c r="AT391" s="151" t="s">
        <v>177</v>
      </c>
      <c r="AU391" s="151" t="s">
        <v>85</v>
      </c>
      <c r="AV391" s="12" t="s">
        <v>79</v>
      </c>
      <c r="AW391" s="12" t="s">
        <v>33</v>
      </c>
      <c r="AX391" s="12" t="s">
        <v>72</v>
      </c>
      <c r="AY391" s="151" t="s">
        <v>166</v>
      </c>
    </row>
    <row r="392" spans="2:65" s="13" customFormat="1">
      <c r="B392" s="156"/>
      <c r="D392" s="150" t="s">
        <v>177</v>
      </c>
      <c r="E392" s="157" t="s">
        <v>19</v>
      </c>
      <c r="F392" s="158" t="s">
        <v>2688</v>
      </c>
      <c r="H392" s="159">
        <v>0.06</v>
      </c>
      <c r="I392" s="160"/>
      <c r="L392" s="156"/>
      <c r="M392" s="161"/>
      <c r="T392" s="162"/>
      <c r="AT392" s="157" t="s">
        <v>177</v>
      </c>
      <c r="AU392" s="157" t="s">
        <v>85</v>
      </c>
      <c r="AV392" s="13" t="s">
        <v>85</v>
      </c>
      <c r="AW392" s="13" t="s">
        <v>33</v>
      </c>
      <c r="AX392" s="13" t="s">
        <v>72</v>
      </c>
      <c r="AY392" s="157" t="s">
        <v>166</v>
      </c>
    </row>
    <row r="393" spans="2:65" s="12" customFormat="1">
      <c r="B393" s="149"/>
      <c r="D393" s="150" t="s">
        <v>177</v>
      </c>
      <c r="E393" s="151" t="s">
        <v>19</v>
      </c>
      <c r="F393" s="152" t="s">
        <v>218</v>
      </c>
      <c r="H393" s="151" t="s">
        <v>19</v>
      </c>
      <c r="I393" s="153"/>
      <c r="L393" s="149"/>
      <c r="M393" s="154"/>
      <c r="T393" s="155"/>
      <c r="AT393" s="151" t="s">
        <v>177</v>
      </c>
      <c r="AU393" s="151" t="s">
        <v>85</v>
      </c>
      <c r="AV393" s="12" t="s">
        <v>79</v>
      </c>
      <c r="AW393" s="12" t="s">
        <v>33</v>
      </c>
      <c r="AX393" s="12" t="s">
        <v>72</v>
      </c>
      <c r="AY393" s="151" t="s">
        <v>166</v>
      </c>
    </row>
    <row r="394" spans="2:65" s="13" customFormat="1">
      <c r="B394" s="156"/>
      <c r="D394" s="150" t="s">
        <v>177</v>
      </c>
      <c r="E394" s="157" t="s">
        <v>19</v>
      </c>
      <c r="F394" s="158" t="s">
        <v>2688</v>
      </c>
      <c r="H394" s="159">
        <v>0.06</v>
      </c>
      <c r="I394" s="160"/>
      <c r="L394" s="156"/>
      <c r="M394" s="161"/>
      <c r="T394" s="162"/>
      <c r="AT394" s="157" t="s">
        <v>177</v>
      </c>
      <c r="AU394" s="157" t="s">
        <v>85</v>
      </c>
      <c r="AV394" s="13" t="s">
        <v>85</v>
      </c>
      <c r="AW394" s="13" t="s">
        <v>33</v>
      </c>
      <c r="AX394" s="13" t="s">
        <v>72</v>
      </c>
      <c r="AY394" s="157" t="s">
        <v>166</v>
      </c>
    </row>
    <row r="395" spans="2:65" s="12" customFormat="1">
      <c r="B395" s="149"/>
      <c r="D395" s="150" t="s">
        <v>177</v>
      </c>
      <c r="E395" s="151" t="s">
        <v>19</v>
      </c>
      <c r="F395" s="152" t="s">
        <v>2549</v>
      </c>
      <c r="H395" s="151" t="s">
        <v>19</v>
      </c>
      <c r="I395" s="153"/>
      <c r="L395" s="149"/>
      <c r="M395" s="154"/>
      <c r="T395" s="155"/>
      <c r="AT395" s="151" t="s">
        <v>177</v>
      </c>
      <c r="AU395" s="151" t="s">
        <v>85</v>
      </c>
      <c r="AV395" s="12" t="s">
        <v>79</v>
      </c>
      <c r="AW395" s="12" t="s">
        <v>33</v>
      </c>
      <c r="AX395" s="12" t="s">
        <v>72</v>
      </c>
      <c r="AY395" s="151" t="s">
        <v>166</v>
      </c>
    </row>
    <row r="396" spans="2:65" s="13" customFormat="1">
      <c r="B396" s="156"/>
      <c r="D396" s="150" t="s">
        <v>177</v>
      </c>
      <c r="E396" s="157" t="s">
        <v>19</v>
      </c>
      <c r="F396" s="158" t="s">
        <v>2689</v>
      </c>
      <c r="H396" s="159">
        <v>0.58799999999999997</v>
      </c>
      <c r="I396" s="160"/>
      <c r="L396" s="156"/>
      <c r="M396" s="161"/>
      <c r="T396" s="162"/>
      <c r="AT396" s="157" t="s">
        <v>177</v>
      </c>
      <c r="AU396" s="157" t="s">
        <v>85</v>
      </c>
      <c r="AV396" s="13" t="s">
        <v>85</v>
      </c>
      <c r="AW396" s="13" t="s">
        <v>33</v>
      </c>
      <c r="AX396" s="13" t="s">
        <v>72</v>
      </c>
      <c r="AY396" s="157" t="s">
        <v>166</v>
      </c>
    </row>
    <row r="397" spans="2:65" s="13" customFormat="1">
      <c r="B397" s="156"/>
      <c r="D397" s="150" t="s">
        <v>177</v>
      </c>
      <c r="E397" s="157" t="s">
        <v>19</v>
      </c>
      <c r="F397" s="158" t="s">
        <v>2688</v>
      </c>
      <c r="H397" s="159">
        <v>0.06</v>
      </c>
      <c r="I397" s="160"/>
      <c r="L397" s="156"/>
      <c r="M397" s="161"/>
      <c r="T397" s="162"/>
      <c r="AT397" s="157" t="s">
        <v>177</v>
      </c>
      <c r="AU397" s="157" t="s">
        <v>85</v>
      </c>
      <c r="AV397" s="13" t="s">
        <v>85</v>
      </c>
      <c r="AW397" s="13" t="s">
        <v>33</v>
      </c>
      <c r="AX397" s="13" t="s">
        <v>72</v>
      </c>
      <c r="AY397" s="157" t="s">
        <v>166</v>
      </c>
    </row>
    <row r="398" spans="2:65" s="15" customFormat="1">
      <c r="B398" s="170"/>
      <c r="D398" s="150" t="s">
        <v>177</v>
      </c>
      <c r="E398" s="171" t="s">
        <v>19</v>
      </c>
      <c r="F398" s="172" t="s">
        <v>228</v>
      </c>
      <c r="H398" s="173">
        <v>0.76800000000000002</v>
      </c>
      <c r="I398" s="174"/>
      <c r="L398" s="170"/>
      <c r="M398" s="175"/>
      <c r="T398" s="176"/>
      <c r="AT398" s="171" t="s">
        <v>177</v>
      </c>
      <c r="AU398" s="171" t="s">
        <v>85</v>
      </c>
      <c r="AV398" s="15" t="s">
        <v>173</v>
      </c>
      <c r="AW398" s="15" t="s">
        <v>33</v>
      </c>
      <c r="AX398" s="15" t="s">
        <v>79</v>
      </c>
      <c r="AY398" s="171" t="s">
        <v>166</v>
      </c>
    </row>
    <row r="399" spans="2:65" s="1" customFormat="1" ht="21.75" customHeight="1">
      <c r="B399" s="33"/>
      <c r="C399" s="132" t="s">
        <v>578</v>
      </c>
      <c r="D399" s="132" t="s">
        <v>168</v>
      </c>
      <c r="E399" s="133" t="s">
        <v>376</v>
      </c>
      <c r="F399" s="134" t="s">
        <v>377</v>
      </c>
      <c r="G399" s="135" t="s">
        <v>232</v>
      </c>
      <c r="H399" s="136">
        <v>147.32300000000001</v>
      </c>
      <c r="I399" s="137"/>
      <c r="J399" s="138">
        <f>ROUND(I399*H399,2)</f>
        <v>0</v>
      </c>
      <c r="K399" s="134" t="s">
        <v>172</v>
      </c>
      <c r="L399" s="33"/>
      <c r="M399" s="139" t="s">
        <v>19</v>
      </c>
      <c r="N399" s="140" t="s">
        <v>44</v>
      </c>
      <c r="P399" s="141">
        <f>O399*H399</f>
        <v>0</v>
      </c>
      <c r="Q399" s="141">
        <v>7.3499999999999998E-3</v>
      </c>
      <c r="R399" s="141">
        <f>Q399*H399</f>
        <v>1.0828240499999999</v>
      </c>
      <c r="S399" s="141">
        <v>0</v>
      </c>
      <c r="T399" s="142">
        <f>S399*H399</f>
        <v>0</v>
      </c>
      <c r="AR399" s="143" t="s">
        <v>173</v>
      </c>
      <c r="AT399" s="143" t="s">
        <v>168</v>
      </c>
      <c r="AU399" s="143" t="s">
        <v>85</v>
      </c>
      <c r="AY399" s="18" t="s">
        <v>166</v>
      </c>
      <c r="BE399" s="144">
        <f>IF(N399="základní",J399,0)</f>
        <v>0</v>
      </c>
      <c r="BF399" s="144">
        <f>IF(N399="snížená",J399,0)</f>
        <v>0</v>
      </c>
      <c r="BG399" s="144">
        <f>IF(N399="zákl. přenesená",J399,0)</f>
        <v>0</v>
      </c>
      <c r="BH399" s="144">
        <f>IF(N399="sníž. přenesená",J399,0)</f>
        <v>0</v>
      </c>
      <c r="BI399" s="144">
        <f>IF(N399="nulová",J399,0)</f>
        <v>0</v>
      </c>
      <c r="BJ399" s="18" t="s">
        <v>85</v>
      </c>
      <c r="BK399" s="144">
        <f>ROUND(I399*H399,2)</f>
        <v>0</v>
      </c>
      <c r="BL399" s="18" t="s">
        <v>173</v>
      </c>
      <c r="BM399" s="143" t="s">
        <v>2690</v>
      </c>
    </row>
    <row r="400" spans="2:65" s="1" customFormat="1">
      <c r="B400" s="33"/>
      <c r="D400" s="145" t="s">
        <v>175</v>
      </c>
      <c r="F400" s="146" t="s">
        <v>379</v>
      </c>
      <c r="I400" s="147"/>
      <c r="L400" s="33"/>
      <c r="M400" s="148"/>
      <c r="T400" s="54"/>
      <c r="AT400" s="18" t="s">
        <v>175</v>
      </c>
      <c r="AU400" s="18" t="s">
        <v>85</v>
      </c>
    </row>
    <row r="401" spans="2:51" s="12" customFormat="1">
      <c r="B401" s="149"/>
      <c r="D401" s="150" t="s">
        <v>177</v>
      </c>
      <c r="E401" s="151" t="s">
        <v>19</v>
      </c>
      <c r="F401" s="152" t="s">
        <v>2691</v>
      </c>
      <c r="H401" s="151" t="s">
        <v>19</v>
      </c>
      <c r="I401" s="153"/>
      <c r="L401" s="149"/>
      <c r="M401" s="154"/>
      <c r="T401" s="155"/>
      <c r="AT401" s="151" t="s">
        <v>177</v>
      </c>
      <c r="AU401" s="151" t="s">
        <v>85</v>
      </c>
      <c r="AV401" s="12" t="s">
        <v>79</v>
      </c>
      <c r="AW401" s="12" t="s">
        <v>33</v>
      </c>
      <c r="AX401" s="12" t="s">
        <v>72</v>
      </c>
      <c r="AY401" s="151" t="s">
        <v>166</v>
      </c>
    </row>
    <row r="402" spans="2:51" s="13" customFormat="1">
      <c r="B402" s="156"/>
      <c r="D402" s="150" t="s">
        <v>177</v>
      </c>
      <c r="E402" s="157" t="s">
        <v>19</v>
      </c>
      <c r="F402" s="158" t="s">
        <v>2692</v>
      </c>
      <c r="H402" s="159">
        <v>18.068000000000001</v>
      </c>
      <c r="I402" s="160"/>
      <c r="L402" s="156"/>
      <c r="M402" s="161"/>
      <c r="T402" s="162"/>
      <c r="AT402" s="157" t="s">
        <v>177</v>
      </c>
      <c r="AU402" s="157" t="s">
        <v>85</v>
      </c>
      <c r="AV402" s="13" t="s">
        <v>85</v>
      </c>
      <c r="AW402" s="13" t="s">
        <v>33</v>
      </c>
      <c r="AX402" s="13" t="s">
        <v>72</v>
      </c>
      <c r="AY402" s="157" t="s">
        <v>166</v>
      </c>
    </row>
    <row r="403" spans="2:51" s="13" customFormat="1">
      <c r="B403" s="156"/>
      <c r="D403" s="150" t="s">
        <v>177</v>
      </c>
      <c r="E403" s="157" t="s">
        <v>19</v>
      </c>
      <c r="F403" s="158" t="s">
        <v>236</v>
      </c>
      <c r="H403" s="159">
        <v>-3.78</v>
      </c>
      <c r="I403" s="160"/>
      <c r="L403" s="156"/>
      <c r="M403" s="161"/>
      <c r="T403" s="162"/>
      <c r="AT403" s="157" t="s">
        <v>177</v>
      </c>
      <c r="AU403" s="157" t="s">
        <v>85</v>
      </c>
      <c r="AV403" s="13" t="s">
        <v>85</v>
      </c>
      <c r="AW403" s="13" t="s">
        <v>33</v>
      </c>
      <c r="AX403" s="13" t="s">
        <v>72</v>
      </c>
      <c r="AY403" s="157" t="s">
        <v>166</v>
      </c>
    </row>
    <row r="404" spans="2:51" s="12" customFormat="1">
      <c r="B404" s="149"/>
      <c r="D404" s="150" t="s">
        <v>177</v>
      </c>
      <c r="E404" s="151" t="s">
        <v>19</v>
      </c>
      <c r="F404" s="152" t="s">
        <v>2693</v>
      </c>
      <c r="H404" s="151" t="s">
        <v>19</v>
      </c>
      <c r="I404" s="153"/>
      <c r="L404" s="149"/>
      <c r="M404" s="154"/>
      <c r="T404" s="155"/>
      <c r="AT404" s="151" t="s">
        <v>177</v>
      </c>
      <c r="AU404" s="151" t="s">
        <v>85</v>
      </c>
      <c r="AV404" s="12" t="s">
        <v>79</v>
      </c>
      <c r="AW404" s="12" t="s">
        <v>33</v>
      </c>
      <c r="AX404" s="12" t="s">
        <v>72</v>
      </c>
      <c r="AY404" s="151" t="s">
        <v>166</v>
      </c>
    </row>
    <row r="405" spans="2:51" s="13" customFormat="1">
      <c r="B405" s="156"/>
      <c r="D405" s="150" t="s">
        <v>177</v>
      </c>
      <c r="E405" s="157" t="s">
        <v>19</v>
      </c>
      <c r="F405" s="158" t="s">
        <v>2694</v>
      </c>
      <c r="H405" s="159">
        <v>19.635000000000002</v>
      </c>
      <c r="I405" s="160"/>
      <c r="L405" s="156"/>
      <c r="M405" s="161"/>
      <c r="T405" s="162"/>
      <c r="AT405" s="157" t="s">
        <v>177</v>
      </c>
      <c r="AU405" s="157" t="s">
        <v>85</v>
      </c>
      <c r="AV405" s="13" t="s">
        <v>85</v>
      </c>
      <c r="AW405" s="13" t="s">
        <v>33</v>
      </c>
      <c r="AX405" s="13" t="s">
        <v>72</v>
      </c>
      <c r="AY405" s="157" t="s">
        <v>166</v>
      </c>
    </row>
    <row r="406" spans="2:51" s="13" customFormat="1">
      <c r="B406" s="156"/>
      <c r="D406" s="150" t="s">
        <v>177</v>
      </c>
      <c r="E406" s="157" t="s">
        <v>19</v>
      </c>
      <c r="F406" s="158" t="s">
        <v>1766</v>
      </c>
      <c r="H406" s="159">
        <v>-2.52</v>
      </c>
      <c r="I406" s="160"/>
      <c r="L406" s="156"/>
      <c r="M406" s="161"/>
      <c r="T406" s="162"/>
      <c r="AT406" s="157" t="s">
        <v>177</v>
      </c>
      <c r="AU406" s="157" t="s">
        <v>85</v>
      </c>
      <c r="AV406" s="13" t="s">
        <v>85</v>
      </c>
      <c r="AW406" s="13" t="s">
        <v>33</v>
      </c>
      <c r="AX406" s="13" t="s">
        <v>72</v>
      </c>
      <c r="AY406" s="157" t="s">
        <v>166</v>
      </c>
    </row>
    <row r="407" spans="2:51" s="13" customFormat="1">
      <c r="B407" s="156"/>
      <c r="D407" s="150" t="s">
        <v>177</v>
      </c>
      <c r="E407" s="157" t="s">
        <v>19</v>
      </c>
      <c r="F407" s="158" t="s">
        <v>1767</v>
      </c>
      <c r="H407" s="159">
        <v>1.62</v>
      </c>
      <c r="I407" s="160"/>
      <c r="L407" s="156"/>
      <c r="M407" s="161"/>
      <c r="T407" s="162"/>
      <c r="AT407" s="157" t="s">
        <v>177</v>
      </c>
      <c r="AU407" s="157" t="s">
        <v>85</v>
      </c>
      <c r="AV407" s="13" t="s">
        <v>85</v>
      </c>
      <c r="AW407" s="13" t="s">
        <v>33</v>
      </c>
      <c r="AX407" s="13" t="s">
        <v>72</v>
      </c>
      <c r="AY407" s="157" t="s">
        <v>166</v>
      </c>
    </row>
    <row r="408" spans="2:51" s="12" customFormat="1">
      <c r="B408" s="149"/>
      <c r="D408" s="150" t="s">
        <v>177</v>
      </c>
      <c r="E408" s="151" t="s">
        <v>19</v>
      </c>
      <c r="F408" s="152" t="s">
        <v>2695</v>
      </c>
      <c r="H408" s="151" t="s">
        <v>19</v>
      </c>
      <c r="I408" s="153"/>
      <c r="L408" s="149"/>
      <c r="M408" s="154"/>
      <c r="T408" s="155"/>
      <c r="AT408" s="151" t="s">
        <v>177</v>
      </c>
      <c r="AU408" s="151" t="s">
        <v>85</v>
      </c>
      <c r="AV408" s="12" t="s">
        <v>79</v>
      </c>
      <c r="AW408" s="12" t="s">
        <v>33</v>
      </c>
      <c r="AX408" s="12" t="s">
        <v>72</v>
      </c>
      <c r="AY408" s="151" t="s">
        <v>166</v>
      </c>
    </row>
    <row r="409" spans="2:51" s="13" customFormat="1">
      <c r="B409" s="156"/>
      <c r="D409" s="150" t="s">
        <v>177</v>
      </c>
      <c r="E409" s="157" t="s">
        <v>19</v>
      </c>
      <c r="F409" s="158" t="s">
        <v>2696</v>
      </c>
      <c r="H409" s="159">
        <v>18.998000000000001</v>
      </c>
      <c r="I409" s="160"/>
      <c r="L409" s="156"/>
      <c r="M409" s="161"/>
      <c r="T409" s="162"/>
      <c r="AT409" s="157" t="s">
        <v>177</v>
      </c>
      <c r="AU409" s="157" t="s">
        <v>85</v>
      </c>
      <c r="AV409" s="13" t="s">
        <v>85</v>
      </c>
      <c r="AW409" s="13" t="s">
        <v>33</v>
      </c>
      <c r="AX409" s="13" t="s">
        <v>72</v>
      </c>
      <c r="AY409" s="157" t="s">
        <v>166</v>
      </c>
    </row>
    <row r="410" spans="2:51" s="13" customFormat="1">
      <c r="B410" s="156"/>
      <c r="D410" s="150" t="s">
        <v>177</v>
      </c>
      <c r="E410" s="157" t="s">
        <v>19</v>
      </c>
      <c r="F410" s="158" t="s">
        <v>1766</v>
      </c>
      <c r="H410" s="159">
        <v>-2.52</v>
      </c>
      <c r="I410" s="160"/>
      <c r="L410" s="156"/>
      <c r="M410" s="161"/>
      <c r="T410" s="162"/>
      <c r="AT410" s="157" t="s">
        <v>177</v>
      </c>
      <c r="AU410" s="157" t="s">
        <v>85</v>
      </c>
      <c r="AV410" s="13" t="s">
        <v>85</v>
      </c>
      <c r="AW410" s="13" t="s">
        <v>33</v>
      </c>
      <c r="AX410" s="13" t="s">
        <v>72</v>
      </c>
      <c r="AY410" s="157" t="s">
        <v>166</v>
      </c>
    </row>
    <row r="411" spans="2:51" s="13" customFormat="1">
      <c r="B411" s="156"/>
      <c r="D411" s="150" t="s">
        <v>177</v>
      </c>
      <c r="E411" s="157" t="s">
        <v>19</v>
      </c>
      <c r="F411" s="158" t="s">
        <v>1767</v>
      </c>
      <c r="H411" s="159">
        <v>1.62</v>
      </c>
      <c r="I411" s="160"/>
      <c r="L411" s="156"/>
      <c r="M411" s="161"/>
      <c r="T411" s="162"/>
      <c r="AT411" s="157" t="s">
        <v>177</v>
      </c>
      <c r="AU411" s="157" t="s">
        <v>85</v>
      </c>
      <c r="AV411" s="13" t="s">
        <v>85</v>
      </c>
      <c r="AW411" s="13" t="s">
        <v>33</v>
      </c>
      <c r="AX411" s="13" t="s">
        <v>72</v>
      </c>
      <c r="AY411" s="157" t="s">
        <v>166</v>
      </c>
    </row>
    <row r="412" spans="2:51" s="12" customFormat="1">
      <c r="B412" s="149"/>
      <c r="D412" s="150" t="s">
        <v>177</v>
      </c>
      <c r="E412" s="151" t="s">
        <v>19</v>
      </c>
      <c r="F412" s="152" t="s">
        <v>2697</v>
      </c>
      <c r="H412" s="151" t="s">
        <v>19</v>
      </c>
      <c r="I412" s="153"/>
      <c r="L412" s="149"/>
      <c r="M412" s="154"/>
      <c r="T412" s="155"/>
      <c r="AT412" s="151" t="s">
        <v>177</v>
      </c>
      <c r="AU412" s="151" t="s">
        <v>85</v>
      </c>
      <c r="AV412" s="12" t="s">
        <v>79</v>
      </c>
      <c r="AW412" s="12" t="s">
        <v>33</v>
      </c>
      <c r="AX412" s="12" t="s">
        <v>72</v>
      </c>
      <c r="AY412" s="151" t="s">
        <v>166</v>
      </c>
    </row>
    <row r="413" spans="2:51" s="13" customFormat="1">
      <c r="B413" s="156"/>
      <c r="D413" s="150" t="s">
        <v>177</v>
      </c>
      <c r="E413" s="157" t="s">
        <v>19</v>
      </c>
      <c r="F413" s="158" t="s">
        <v>2696</v>
      </c>
      <c r="H413" s="159">
        <v>18.998000000000001</v>
      </c>
      <c r="I413" s="160"/>
      <c r="L413" s="156"/>
      <c r="M413" s="161"/>
      <c r="T413" s="162"/>
      <c r="AT413" s="157" t="s">
        <v>177</v>
      </c>
      <c r="AU413" s="157" t="s">
        <v>85</v>
      </c>
      <c r="AV413" s="13" t="s">
        <v>85</v>
      </c>
      <c r="AW413" s="13" t="s">
        <v>33</v>
      </c>
      <c r="AX413" s="13" t="s">
        <v>72</v>
      </c>
      <c r="AY413" s="157" t="s">
        <v>166</v>
      </c>
    </row>
    <row r="414" spans="2:51" s="13" customFormat="1">
      <c r="B414" s="156"/>
      <c r="D414" s="150" t="s">
        <v>177</v>
      </c>
      <c r="E414" s="157" t="s">
        <v>19</v>
      </c>
      <c r="F414" s="158" t="s">
        <v>1766</v>
      </c>
      <c r="H414" s="159">
        <v>-2.52</v>
      </c>
      <c r="I414" s="160"/>
      <c r="L414" s="156"/>
      <c r="M414" s="161"/>
      <c r="T414" s="162"/>
      <c r="AT414" s="157" t="s">
        <v>177</v>
      </c>
      <c r="AU414" s="157" t="s">
        <v>85</v>
      </c>
      <c r="AV414" s="13" t="s">
        <v>85</v>
      </c>
      <c r="AW414" s="13" t="s">
        <v>33</v>
      </c>
      <c r="AX414" s="13" t="s">
        <v>72</v>
      </c>
      <c r="AY414" s="157" t="s">
        <v>166</v>
      </c>
    </row>
    <row r="415" spans="2:51" s="13" customFormat="1">
      <c r="B415" s="156"/>
      <c r="D415" s="150" t="s">
        <v>177</v>
      </c>
      <c r="E415" s="157" t="s">
        <v>19</v>
      </c>
      <c r="F415" s="158" t="s">
        <v>1767</v>
      </c>
      <c r="H415" s="159">
        <v>1.62</v>
      </c>
      <c r="I415" s="160"/>
      <c r="L415" s="156"/>
      <c r="M415" s="161"/>
      <c r="T415" s="162"/>
      <c r="AT415" s="157" t="s">
        <v>177</v>
      </c>
      <c r="AU415" s="157" t="s">
        <v>85</v>
      </c>
      <c r="AV415" s="13" t="s">
        <v>85</v>
      </c>
      <c r="AW415" s="13" t="s">
        <v>33</v>
      </c>
      <c r="AX415" s="13" t="s">
        <v>72</v>
      </c>
      <c r="AY415" s="157" t="s">
        <v>166</v>
      </c>
    </row>
    <row r="416" spans="2:51" s="12" customFormat="1">
      <c r="B416" s="149"/>
      <c r="D416" s="150" t="s">
        <v>177</v>
      </c>
      <c r="E416" s="151" t="s">
        <v>19</v>
      </c>
      <c r="F416" s="152" t="s">
        <v>2554</v>
      </c>
      <c r="H416" s="151" t="s">
        <v>19</v>
      </c>
      <c r="I416" s="153"/>
      <c r="L416" s="149"/>
      <c r="M416" s="154"/>
      <c r="T416" s="155"/>
      <c r="AT416" s="151" t="s">
        <v>177</v>
      </c>
      <c r="AU416" s="151" t="s">
        <v>85</v>
      </c>
      <c r="AV416" s="12" t="s">
        <v>79</v>
      </c>
      <c r="AW416" s="12" t="s">
        <v>33</v>
      </c>
      <c r="AX416" s="12" t="s">
        <v>72</v>
      </c>
      <c r="AY416" s="151" t="s">
        <v>166</v>
      </c>
    </row>
    <row r="417" spans="2:65" s="13" customFormat="1">
      <c r="B417" s="156"/>
      <c r="D417" s="150" t="s">
        <v>177</v>
      </c>
      <c r="E417" s="157" t="s">
        <v>19</v>
      </c>
      <c r="F417" s="158" t="s">
        <v>2698</v>
      </c>
      <c r="H417" s="159">
        <v>88.183999999999997</v>
      </c>
      <c r="I417" s="160"/>
      <c r="L417" s="156"/>
      <c r="M417" s="161"/>
      <c r="T417" s="162"/>
      <c r="AT417" s="157" t="s">
        <v>177</v>
      </c>
      <c r="AU417" s="157" t="s">
        <v>85</v>
      </c>
      <c r="AV417" s="13" t="s">
        <v>85</v>
      </c>
      <c r="AW417" s="13" t="s">
        <v>33</v>
      </c>
      <c r="AX417" s="13" t="s">
        <v>72</v>
      </c>
      <c r="AY417" s="157" t="s">
        <v>166</v>
      </c>
    </row>
    <row r="418" spans="2:65" s="13" customFormat="1">
      <c r="B418" s="156"/>
      <c r="D418" s="150" t="s">
        <v>177</v>
      </c>
      <c r="E418" s="157" t="s">
        <v>19</v>
      </c>
      <c r="F418" s="158" t="s">
        <v>2699</v>
      </c>
      <c r="H418" s="159">
        <v>-10.08</v>
      </c>
      <c r="I418" s="160"/>
      <c r="L418" s="156"/>
      <c r="M418" s="161"/>
      <c r="T418" s="162"/>
      <c r="AT418" s="157" t="s">
        <v>177</v>
      </c>
      <c r="AU418" s="157" t="s">
        <v>85</v>
      </c>
      <c r="AV418" s="13" t="s">
        <v>85</v>
      </c>
      <c r="AW418" s="13" t="s">
        <v>33</v>
      </c>
      <c r="AX418" s="13" t="s">
        <v>72</v>
      </c>
      <c r="AY418" s="157" t="s">
        <v>166</v>
      </c>
    </row>
    <row r="419" spans="2:65" s="15" customFormat="1">
      <c r="B419" s="170"/>
      <c r="D419" s="150" t="s">
        <v>177</v>
      </c>
      <c r="E419" s="171" t="s">
        <v>19</v>
      </c>
      <c r="F419" s="172" t="s">
        <v>228</v>
      </c>
      <c r="H419" s="173">
        <v>147.32300000000001</v>
      </c>
      <c r="I419" s="174"/>
      <c r="L419" s="170"/>
      <c r="M419" s="175"/>
      <c r="T419" s="176"/>
      <c r="AT419" s="171" t="s">
        <v>177</v>
      </c>
      <c r="AU419" s="171" t="s">
        <v>85</v>
      </c>
      <c r="AV419" s="15" t="s">
        <v>173</v>
      </c>
      <c r="AW419" s="15" t="s">
        <v>33</v>
      </c>
      <c r="AX419" s="15" t="s">
        <v>79</v>
      </c>
      <c r="AY419" s="171" t="s">
        <v>166</v>
      </c>
    </row>
    <row r="420" spans="2:65" s="1" customFormat="1" ht="24.2" customHeight="1">
      <c r="B420" s="33"/>
      <c r="C420" s="132" t="s">
        <v>583</v>
      </c>
      <c r="D420" s="132" t="s">
        <v>168</v>
      </c>
      <c r="E420" s="133" t="s">
        <v>392</v>
      </c>
      <c r="F420" s="134" t="s">
        <v>393</v>
      </c>
      <c r="G420" s="135" t="s">
        <v>232</v>
      </c>
      <c r="H420" s="136">
        <v>147.32300000000001</v>
      </c>
      <c r="I420" s="137"/>
      <c r="J420" s="138">
        <f>ROUND(I420*H420,2)</f>
        <v>0</v>
      </c>
      <c r="K420" s="134" t="s">
        <v>172</v>
      </c>
      <c r="L420" s="33"/>
      <c r="M420" s="139" t="s">
        <v>19</v>
      </c>
      <c r="N420" s="140" t="s">
        <v>44</v>
      </c>
      <c r="P420" s="141">
        <f>O420*H420</f>
        <v>0</v>
      </c>
      <c r="Q420" s="141">
        <v>1.54E-2</v>
      </c>
      <c r="R420" s="141">
        <f>Q420*H420</f>
        <v>2.2687742000000002</v>
      </c>
      <c r="S420" s="141">
        <v>0</v>
      </c>
      <c r="T420" s="142">
        <f>S420*H420</f>
        <v>0</v>
      </c>
      <c r="AR420" s="143" t="s">
        <v>173</v>
      </c>
      <c r="AT420" s="143" t="s">
        <v>168</v>
      </c>
      <c r="AU420" s="143" t="s">
        <v>85</v>
      </c>
      <c r="AY420" s="18" t="s">
        <v>166</v>
      </c>
      <c r="BE420" s="144">
        <f>IF(N420="základní",J420,0)</f>
        <v>0</v>
      </c>
      <c r="BF420" s="144">
        <f>IF(N420="snížená",J420,0)</f>
        <v>0</v>
      </c>
      <c r="BG420" s="144">
        <f>IF(N420="zákl. přenesená",J420,0)</f>
        <v>0</v>
      </c>
      <c r="BH420" s="144">
        <f>IF(N420="sníž. přenesená",J420,0)</f>
        <v>0</v>
      </c>
      <c r="BI420" s="144">
        <f>IF(N420="nulová",J420,0)</f>
        <v>0</v>
      </c>
      <c r="BJ420" s="18" t="s">
        <v>85</v>
      </c>
      <c r="BK420" s="144">
        <f>ROUND(I420*H420,2)</f>
        <v>0</v>
      </c>
      <c r="BL420" s="18" t="s">
        <v>173</v>
      </c>
      <c r="BM420" s="143" t="s">
        <v>2700</v>
      </c>
    </row>
    <row r="421" spans="2:65" s="1" customFormat="1">
      <c r="B421" s="33"/>
      <c r="D421" s="145" t="s">
        <v>175</v>
      </c>
      <c r="F421" s="146" t="s">
        <v>395</v>
      </c>
      <c r="I421" s="147"/>
      <c r="L421" s="33"/>
      <c r="M421" s="148"/>
      <c r="T421" s="54"/>
      <c r="AT421" s="18" t="s">
        <v>175</v>
      </c>
      <c r="AU421" s="18" t="s">
        <v>85</v>
      </c>
    </row>
    <row r="422" spans="2:65" s="1" customFormat="1" ht="24.2" customHeight="1">
      <c r="B422" s="33"/>
      <c r="C422" s="132" t="s">
        <v>588</v>
      </c>
      <c r="D422" s="132" t="s">
        <v>168</v>
      </c>
      <c r="E422" s="133" t="s">
        <v>397</v>
      </c>
      <c r="F422" s="134" t="s">
        <v>398</v>
      </c>
      <c r="G422" s="135" t="s">
        <v>232</v>
      </c>
      <c r="H422" s="136">
        <v>147.32300000000001</v>
      </c>
      <c r="I422" s="137"/>
      <c r="J422" s="138">
        <f>ROUND(I422*H422,2)</f>
        <v>0</v>
      </c>
      <c r="K422" s="134" t="s">
        <v>172</v>
      </c>
      <c r="L422" s="33"/>
      <c r="M422" s="139" t="s">
        <v>19</v>
      </c>
      <c r="N422" s="140" t="s">
        <v>44</v>
      </c>
      <c r="P422" s="141">
        <f>O422*H422</f>
        <v>0</v>
      </c>
      <c r="Q422" s="141">
        <v>7.9000000000000008E-3</v>
      </c>
      <c r="R422" s="141">
        <f>Q422*H422</f>
        <v>1.1638517000000002</v>
      </c>
      <c r="S422" s="141">
        <v>0</v>
      </c>
      <c r="T422" s="142">
        <f>S422*H422</f>
        <v>0</v>
      </c>
      <c r="AR422" s="143" t="s">
        <v>173</v>
      </c>
      <c r="AT422" s="143" t="s">
        <v>168</v>
      </c>
      <c r="AU422" s="143" t="s">
        <v>85</v>
      </c>
      <c r="AY422" s="18" t="s">
        <v>166</v>
      </c>
      <c r="BE422" s="144">
        <f>IF(N422="základní",J422,0)</f>
        <v>0</v>
      </c>
      <c r="BF422" s="144">
        <f>IF(N422="snížená",J422,0)</f>
        <v>0</v>
      </c>
      <c r="BG422" s="144">
        <f>IF(N422="zákl. přenesená",J422,0)</f>
        <v>0</v>
      </c>
      <c r="BH422" s="144">
        <f>IF(N422="sníž. přenesená",J422,0)</f>
        <v>0</v>
      </c>
      <c r="BI422" s="144">
        <f>IF(N422="nulová",J422,0)</f>
        <v>0</v>
      </c>
      <c r="BJ422" s="18" t="s">
        <v>85</v>
      </c>
      <c r="BK422" s="144">
        <f>ROUND(I422*H422,2)</f>
        <v>0</v>
      </c>
      <c r="BL422" s="18" t="s">
        <v>173</v>
      </c>
      <c r="BM422" s="143" t="s">
        <v>2701</v>
      </c>
    </row>
    <row r="423" spans="2:65" s="1" customFormat="1">
      <c r="B423" s="33"/>
      <c r="D423" s="145" t="s">
        <v>175</v>
      </c>
      <c r="F423" s="146" t="s">
        <v>400</v>
      </c>
      <c r="I423" s="147"/>
      <c r="L423" s="33"/>
      <c r="M423" s="148"/>
      <c r="T423" s="54"/>
      <c r="AT423" s="18" t="s">
        <v>175</v>
      </c>
      <c r="AU423" s="18" t="s">
        <v>85</v>
      </c>
    </row>
    <row r="424" spans="2:65" s="1" customFormat="1" ht="16.5" customHeight="1">
      <c r="B424" s="33"/>
      <c r="C424" s="132" t="s">
        <v>595</v>
      </c>
      <c r="D424" s="132" t="s">
        <v>168</v>
      </c>
      <c r="E424" s="133" t="s">
        <v>402</v>
      </c>
      <c r="F424" s="134" t="s">
        <v>403</v>
      </c>
      <c r="G424" s="135" t="s">
        <v>232</v>
      </c>
      <c r="H424" s="136">
        <v>1.02</v>
      </c>
      <c r="I424" s="137"/>
      <c r="J424" s="138">
        <f>ROUND(I424*H424,2)</f>
        <v>0</v>
      </c>
      <c r="K424" s="134" t="s">
        <v>172</v>
      </c>
      <c r="L424" s="33"/>
      <c r="M424" s="139" t="s">
        <v>19</v>
      </c>
      <c r="N424" s="140" t="s">
        <v>44</v>
      </c>
      <c r="P424" s="141">
        <f>O424*H424</f>
        <v>0</v>
      </c>
      <c r="Q424" s="141">
        <v>3.8199999999999998E-2</v>
      </c>
      <c r="R424" s="141">
        <f>Q424*H424</f>
        <v>3.8963999999999999E-2</v>
      </c>
      <c r="S424" s="141">
        <v>0</v>
      </c>
      <c r="T424" s="142">
        <f>S424*H424</f>
        <v>0</v>
      </c>
      <c r="AR424" s="143" t="s">
        <v>173</v>
      </c>
      <c r="AT424" s="143" t="s">
        <v>168</v>
      </c>
      <c r="AU424" s="143" t="s">
        <v>85</v>
      </c>
      <c r="AY424" s="18" t="s">
        <v>166</v>
      </c>
      <c r="BE424" s="144">
        <f>IF(N424="základní",J424,0)</f>
        <v>0</v>
      </c>
      <c r="BF424" s="144">
        <f>IF(N424="snížená",J424,0)</f>
        <v>0</v>
      </c>
      <c r="BG424" s="144">
        <f>IF(N424="zákl. přenesená",J424,0)</f>
        <v>0</v>
      </c>
      <c r="BH424" s="144">
        <f>IF(N424="sníž. přenesená",J424,0)</f>
        <v>0</v>
      </c>
      <c r="BI424" s="144">
        <f>IF(N424="nulová",J424,0)</f>
        <v>0</v>
      </c>
      <c r="BJ424" s="18" t="s">
        <v>85</v>
      </c>
      <c r="BK424" s="144">
        <f>ROUND(I424*H424,2)</f>
        <v>0</v>
      </c>
      <c r="BL424" s="18" t="s">
        <v>173</v>
      </c>
      <c r="BM424" s="143" t="s">
        <v>2702</v>
      </c>
    </row>
    <row r="425" spans="2:65" s="1" customFormat="1">
      <c r="B425" s="33"/>
      <c r="D425" s="145" t="s">
        <v>175</v>
      </c>
      <c r="F425" s="146" t="s">
        <v>405</v>
      </c>
      <c r="I425" s="147"/>
      <c r="L425" s="33"/>
      <c r="M425" s="148"/>
      <c r="T425" s="54"/>
      <c r="AT425" s="18" t="s">
        <v>175</v>
      </c>
      <c r="AU425" s="18" t="s">
        <v>85</v>
      </c>
    </row>
    <row r="426" spans="2:65" s="12" customFormat="1">
      <c r="B426" s="149"/>
      <c r="D426" s="150" t="s">
        <v>177</v>
      </c>
      <c r="E426" s="151" t="s">
        <v>19</v>
      </c>
      <c r="F426" s="152" t="s">
        <v>213</v>
      </c>
      <c r="H426" s="151" t="s">
        <v>19</v>
      </c>
      <c r="I426" s="153"/>
      <c r="L426" s="149"/>
      <c r="M426" s="154"/>
      <c r="T426" s="155"/>
      <c r="AT426" s="151" t="s">
        <v>177</v>
      </c>
      <c r="AU426" s="151" t="s">
        <v>85</v>
      </c>
      <c r="AV426" s="12" t="s">
        <v>79</v>
      </c>
      <c r="AW426" s="12" t="s">
        <v>33</v>
      </c>
      <c r="AX426" s="12" t="s">
        <v>72</v>
      </c>
      <c r="AY426" s="151" t="s">
        <v>166</v>
      </c>
    </row>
    <row r="427" spans="2:65" s="13" customFormat="1">
      <c r="B427" s="156"/>
      <c r="D427" s="150" t="s">
        <v>177</v>
      </c>
      <c r="E427" s="157" t="s">
        <v>19</v>
      </c>
      <c r="F427" s="158" t="s">
        <v>2703</v>
      </c>
      <c r="H427" s="159">
        <v>0.51</v>
      </c>
      <c r="I427" s="160"/>
      <c r="L427" s="156"/>
      <c r="M427" s="161"/>
      <c r="T427" s="162"/>
      <c r="AT427" s="157" t="s">
        <v>177</v>
      </c>
      <c r="AU427" s="157" t="s">
        <v>85</v>
      </c>
      <c r="AV427" s="13" t="s">
        <v>85</v>
      </c>
      <c r="AW427" s="13" t="s">
        <v>33</v>
      </c>
      <c r="AX427" s="13" t="s">
        <v>72</v>
      </c>
      <c r="AY427" s="157" t="s">
        <v>166</v>
      </c>
    </row>
    <row r="428" spans="2:65" s="12" customFormat="1">
      <c r="B428" s="149"/>
      <c r="D428" s="150" t="s">
        <v>177</v>
      </c>
      <c r="E428" s="151" t="s">
        <v>19</v>
      </c>
      <c r="F428" s="152" t="s">
        <v>218</v>
      </c>
      <c r="H428" s="151" t="s">
        <v>19</v>
      </c>
      <c r="I428" s="153"/>
      <c r="L428" s="149"/>
      <c r="M428" s="154"/>
      <c r="T428" s="155"/>
      <c r="AT428" s="151" t="s">
        <v>177</v>
      </c>
      <c r="AU428" s="151" t="s">
        <v>85</v>
      </c>
      <c r="AV428" s="12" t="s">
        <v>79</v>
      </c>
      <c r="AW428" s="12" t="s">
        <v>33</v>
      </c>
      <c r="AX428" s="12" t="s">
        <v>72</v>
      </c>
      <c r="AY428" s="151" t="s">
        <v>166</v>
      </c>
    </row>
    <row r="429" spans="2:65" s="13" customFormat="1">
      <c r="B429" s="156"/>
      <c r="D429" s="150" t="s">
        <v>177</v>
      </c>
      <c r="E429" s="157" t="s">
        <v>19</v>
      </c>
      <c r="F429" s="158" t="s">
        <v>2703</v>
      </c>
      <c r="H429" s="159">
        <v>0.51</v>
      </c>
      <c r="I429" s="160"/>
      <c r="L429" s="156"/>
      <c r="M429" s="161"/>
      <c r="T429" s="162"/>
      <c r="AT429" s="157" t="s">
        <v>177</v>
      </c>
      <c r="AU429" s="157" t="s">
        <v>85</v>
      </c>
      <c r="AV429" s="13" t="s">
        <v>85</v>
      </c>
      <c r="AW429" s="13" t="s">
        <v>33</v>
      </c>
      <c r="AX429" s="13" t="s">
        <v>72</v>
      </c>
      <c r="AY429" s="157" t="s">
        <v>166</v>
      </c>
    </row>
    <row r="430" spans="2:65" s="15" customFormat="1">
      <c r="B430" s="170"/>
      <c r="D430" s="150" t="s">
        <v>177</v>
      </c>
      <c r="E430" s="171" t="s">
        <v>19</v>
      </c>
      <c r="F430" s="172" t="s">
        <v>228</v>
      </c>
      <c r="H430" s="173">
        <v>1.02</v>
      </c>
      <c r="I430" s="174"/>
      <c r="L430" s="170"/>
      <c r="M430" s="175"/>
      <c r="T430" s="176"/>
      <c r="AT430" s="171" t="s">
        <v>177</v>
      </c>
      <c r="AU430" s="171" t="s">
        <v>85</v>
      </c>
      <c r="AV430" s="15" t="s">
        <v>173</v>
      </c>
      <c r="AW430" s="15" t="s">
        <v>33</v>
      </c>
      <c r="AX430" s="15" t="s">
        <v>79</v>
      </c>
      <c r="AY430" s="171" t="s">
        <v>166</v>
      </c>
    </row>
    <row r="431" spans="2:65" s="1" customFormat="1" ht="16.5" customHeight="1">
      <c r="B431" s="33"/>
      <c r="C431" s="132" t="s">
        <v>636</v>
      </c>
      <c r="D431" s="132" t="s">
        <v>168</v>
      </c>
      <c r="E431" s="133" t="s">
        <v>2704</v>
      </c>
      <c r="F431" s="134" t="s">
        <v>2705</v>
      </c>
      <c r="G431" s="135" t="s">
        <v>232</v>
      </c>
      <c r="H431" s="136">
        <v>1.508</v>
      </c>
      <c r="I431" s="137"/>
      <c r="J431" s="138">
        <f>ROUND(I431*H431,2)</f>
        <v>0</v>
      </c>
      <c r="K431" s="134" t="s">
        <v>172</v>
      </c>
      <c r="L431" s="33"/>
      <c r="M431" s="139" t="s">
        <v>19</v>
      </c>
      <c r="N431" s="140" t="s">
        <v>44</v>
      </c>
      <c r="P431" s="141">
        <f>O431*H431</f>
        <v>0</v>
      </c>
      <c r="Q431" s="141">
        <v>4.1529999999999997E-2</v>
      </c>
      <c r="R431" s="141">
        <f>Q431*H431</f>
        <v>6.2627240000000001E-2</v>
      </c>
      <c r="S431" s="141">
        <v>0</v>
      </c>
      <c r="T431" s="142">
        <f>S431*H431</f>
        <v>0</v>
      </c>
      <c r="AR431" s="143" t="s">
        <v>173</v>
      </c>
      <c r="AT431" s="143" t="s">
        <v>168</v>
      </c>
      <c r="AU431" s="143" t="s">
        <v>85</v>
      </c>
      <c r="AY431" s="18" t="s">
        <v>166</v>
      </c>
      <c r="BE431" s="144">
        <f>IF(N431="základní",J431,0)</f>
        <v>0</v>
      </c>
      <c r="BF431" s="144">
        <f>IF(N431="snížená",J431,0)</f>
        <v>0</v>
      </c>
      <c r="BG431" s="144">
        <f>IF(N431="zákl. přenesená",J431,0)</f>
        <v>0</v>
      </c>
      <c r="BH431" s="144">
        <f>IF(N431="sníž. přenesená",J431,0)</f>
        <v>0</v>
      </c>
      <c r="BI431" s="144">
        <f>IF(N431="nulová",J431,0)</f>
        <v>0</v>
      </c>
      <c r="BJ431" s="18" t="s">
        <v>85</v>
      </c>
      <c r="BK431" s="144">
        <f>ROUND(I431*H431,2)</f>
        <v>0</v>
      </c>
      <c r="BL431" s="18" t="s">
        <v>173</v>
      </c>
      <c r="BM431" s="143" t="s">
        <v>2706</v>
      </c>
    </row>
    <row r="432" spans="2:65" s="1" customFormat="1">
      <c r="B432" s="33"/>
      <c r="D432" s="145" t="s">
        <v>175</v>
      </c>
      <c r="F432" s="146" t="s">
        <v>2707</v>
      </c>
      <c r="I432" s="147"/>
      <c r="L432" s="33"/>
      <c r="M432" s="148"/>
      <c r="T432" s="54"/>
      <c r="AT432" s="18" t="s">
        <v>175</v>
      </c>
      <c r="AU432" s="18" t="s">
        <v>85</v>
      </c>
    </row>
    <row r="433" spans="2:65" s="12" customFormat="1">
      <c r="B433" s="149"/>
      <c r="D433" s="150" t="s">
        <v>177</v>
      </c>
      <c r="E433" s="151" t="s">
        <v>19</v>
      </c>
      <c r="F433" s="152" t="s">
        <v>1488</v>
      </c>
      <c r="H433" s="151" t="s">
        <v>19</v>
      </c>
      <c r="I433" s="153"/>
      <c r="L433" s="149"/>
      <c r="M433" s="154"/>
      <c r="T433" s="155"/>
      <c r="AT433" s="151" t="s">
        <v>177</v>
      </c>
      <c r="AU433" s="151" t="s">
        <v>85</v>
      </c>
      <c r="AV433" s="12" t="s">
        <v>79</v>
      </c>
      <c r="AW433" s="12" t="s">
        <v>33</v>
      </c>
      <c r="AX433" s="12" t="s">
        <v>72</v>
      </c>
      <c r="AY433" s="151" t="s">
        <v>166</v>
      </c>
    </row>
    <row r="434" spans="2:65" s="13" customFormat="1">
      <c r="B434" s="156"/>
      <c r="D434" s="150" t="s">
        <v>177</v>
      </c>
      <c r="E434" s="157" t="s">
        <v>19</v>
      </c>
      <c r="F434" s="158" t="s">
        <v>2708</v>
      </c>
      <c r="H434" s="159">
        <v>0.74299999999999999</v>
      </c>
      <c r="I434" s="160"/>
      <c r="L434" s="156"/>
      <c r="M434" s="161"/>
      <c r="T434" s="162"/>
      <c r="AT434" s="157" t="s">
        <v>177</v>
      </c>
      <c r="AU434" s="157" t="s">
        <v>85</v>
      </c>
      <c r="AV434" s="13" t="s">
        <v>85</v>
      </c>
      <c r="AW434" s="13" t="s">
        <v>33</v>
      </c>
      <c r="AX434" s="13" t="s">
        <v>72</v>
      </c>
      <c r="AY434" s="157" t="s">
        <v>166</v>
      </c>
    </row>
    <row r="435" spans="2:65" s="12" customFormat="1">
      <c r="B435" s="149"/>
      <c r="D435" s="150" t="s">
        <v>177</v>
      </c>
      <c r="E435" s="151" t="s">
        <v>19</v>
      </c>
      <c r="F435" s="152" t="s">
        <v>213</v>
      </c>
      <c r="H435" s="151" t="s">
        <v>19</v>
      </c>
      <c r="I435" s="153"/>
      <c r="L435" s="149"/>
      <c r="M435" s="154"/>
      <c r="T435" s="155"/>
      <c r="AT435" s="151" t="s">
        <v>177</v>
      </c>
      <c r="AU435" s="151" t="s">
        <v>85</v>
      </c>
      <c r="AV435" s="12" t="s">
        <v>79</v>
      </c>
      <c r="AW435" s="12" t="s">
        <v>33</v>
      </c>
      <c r="AX435" s="12" t="s">
        <v>72</v>
      </c>
      <c r="AY435" s="151" t="s">
        <v>166</v>
      </c>
    </row>
    <row r="436" spans="2:65" s="13" customFormat="1">
      <c r="B436" s="156"/>
      <c r="D436" s="150" t="s">
        <v>177</v>
      </c>
      <c r="E436" s="157" t="s">
        <v>19</v>
      </c>
      <c r="F436" s="158" t="s">
        <v>2709</v>
      </c>
      <c r="H436" s="159">
        <v>0.255</v>
      </c>
      <c r="I436" s="160"/>
      <c r="L436" s="156"/>
      <c r="M436" s="161"/>
      <c r="T436" s="162"/>
      <c r="AT436" s="157" t="s">
        <v>177</v>
      </c>
      <c r="AU436" s="157" t="s">
        <v>85</v>
      </c>
      <c r="AV436" s="13" t="s">
        <v>85</v>
      </c>
      <c r="AW436" s="13" t="s">
        <v>33</v>
      </c>
      <c r="AX436" s="13" t="s">
        <v>72</v>
      </c>
      <c r="AY436" s="157" t="s">
        <v>166</v>
      </c>
    </row>
    <row r="437" spans="2:65" s="12" customFormat="1">
      <c r="B437" s="149"/>
      <c r="D437" s="150" t="s">
        <v>177</v>
      </c>
      <c r="E437" s="151" t="s">
        <v>19</v>
      </c>
      <c r="F437" s="152" t="s">
        <v>218</v>
      </c>
      <c r="H437" s="151" t="s">
        <v>19</v>
      </c>
      <c r="I437" s="153"/>
      <c r="L437" s="149"/>
      <c r="M437" s="154"/>
      <c r="T437" s="155"/>
      <c r="AT437" s="151" t="s">
        <v>177</v>
      </c>
      <c r="AU437" s="151" t="s">
        <v>85</v>
      </c>
      <c r="AV437" s="12" t="s">
        <v>79</v>
      </c>
      <c r="AW437" s="12" t="s">
        <v>33</v>
      </c>
      <c r="AX437" s="12" t="s">
        <v>72</v>
      </c>
      <c r="AY437" s="151" t="s">
        <v>166</v>
      </c>
    </row>
    <row r="438" spans="2:65" s="13" customFormat="1">
      <c r="B438" s="156"/>
      <c r="D438" s="150" t="s">
        <v>177</v>
      </c>
      <c r="E438" s="157" t="s">
        <v>19</v>
      </c>
      <c r="F438" s="158" t="s">
        <v>2709</v>
      </c>
      <c r="H438" s="159">
        <v>0.255</v>
      </c>
      <c r="I438" s="160"/>
      <c r="L438" s="156"/>
      <c r="M438" s="161"/>
      <c r="T438" s="162"/>
      <c r="AT438" s="157" t="s">
        <v>177</v>
      </c>
      <c r="AU438" s="157" t="s">
        <v>85</v>
      </c>
      <c r="AV438" s="13" t="s">
        <v>85</v>
      </c>
      <c r="AW438" s="13" t="s">
        <v>33</v>
      </c>
      <c r="AX438" s="13" t="s">
        <v>72</v>
      </c>
      <c r="AY438" s="157" t="s">
        <v>166</v>
      </c>
    </row>
    <row r="439" spans="2:65" s="12" customFormat="1">
      <c r="B439" s="149"/>
      <c r="D439" s="150" t="s">
        <v>177</v>
      </c>
      <c r="E439" s="151" t="s">
        <v>19</v>
      </c>
      <c r="F439" s="152" t="s">
        <v>2549</v>
      </c>
      <c r="H439" s="151" t="s">
        <v>19</v>
      </c>
      <c r="I439" s="153"/>
      <c r="L439" s="149"/>
      <c r="M439" s="154"/>
      <c r="T439" s="155"/>
      <c r="AT439" s="151" t="s">
        <v>177</v>
      </c>
      <c r="AU439" s="151" t="s">
        <v>85</v>
      </c>
      <c r="AV439" s="12" t="s">
        <v>79</v>
      </c>
      <c r="AW439" s="12" t="s">
        <v>33</v>
      </c>
      <c r="AX439" s="12" t="s">
        <v>72</v>
      </c>
      <c r="AY439" s="151" t="s">
        <v>166</v>
      </c>
    </row>
    <row r="440" spans="2:65" s="13" customFormat="1">
      <c r="B440" s="156"/>
      <c r="D440" s="150" t="s">
        <v>177</v>
      </c>
      <c r="E440" s="157" t="s">
        <v>19</v>
      </c>
      <c r="F440" s="158" t="s">
        <v>2709</v>
      </c>
      <c r="H440" s="159">
        <v>0.255</v>
      </c>
      <c r="I440" s="160"/>
      <c r="L440" s="156"/>
      <c r="M440" s="161"/>
      <c r="T440" s="162"/>
      <c r="AT440" s="157" t="s">
        <v>177</v>
      </c>
      <c r="AU440" s="157" t="s">
        <v>85</v>
      </c>
      <c r="AV440" s="13" t="s">
        <v>85</v>
      </c>
      <c r="AW440" s="13" t="s">
        <v>33</v>
      </c>
      <c r="AX440" s="13" t="s">
        <v>72</v>
      </c>
      <c r="AY440" s="157" t="s">
        <v>166</v>
      </c>
    </row>
    <row r="441" spans="2:65" s="15" customFormat="1">
      <c r="B441" s="170"/>
      <c r="D441" s="150" t="s">
        <v>177</v>
      </c>
      <c r="E441" s="171" t="s">
        <v>19</v>
      </c>
      <c r="F441" s="172" t="s">
        <v>228</v>
      </c>
      <c r="H441" s="173">
        <v>1.508</v>
      </c>
      <c r="I441" s="174"/>
      <c r="L441" s="170"/>
      <c r="M441" s="175"/>
      <c r="T441" s="176"/>
      <c r="AT441" s="171" t="s">
        <v>177</v>
      </c>
      <c r="AU441" s="171" t="s">
        <v>85</v>
      </c>
      <c r="AV441" s="15" t="s">
        <v>173</v>
      </c>
      <c r="AW441" s="15" t="s">
        <v>33</v>
      </c>
      <c r="AX441" s="15" t="s">
        <v>79</v>
      </c>
      <c r="AY441" s="171" t="s">
        <v>166</v>
      </c>
    </row>
    <row r="442" spans="2:65" s="1" customFormat="1" ht="16.5" customHeight="1">
      <c r="B442" s="33"/>
      <c r="C442" s="132" t="s">
        <v>647</v>
      </c>
      <c r="D442" s="132" t="s">
        <v>168</v>
      </c>
      <c r="E442" s="133" t="s">
        <v>2710</v>
      </c>
      <c r="F442" s="134" t="s">
        <v>2711</v>
      </c>
      <c r="G442" s="135" t="s">
        <v>232</v>
      </c>
      <c r="H442" s="136">
        <v>2.4990000000000001</v>
      </c>
      <c r="I442" s="137"/>
      <c r="J442" s="138">
        <f>ROUND(I442*H442,2)</f>
        <v>0</v>
      </c>
      <c r="K442" s="134" t="s">
        <v>172</v>
      </c>
      <c r="L442" s="33"/>
      <c r="M442" s="139" t="s">
        <v>19</v>
      </c>
      <c r="N442" s="140" t="s">
        <v>44</v>
      </c>
      <c r="P442" s="141">
        <f>O442*H442</f>
        <v>0</v>
      </c>
      <c r="Q442" s="141">
        <v>4.1529999999999997E-2</v>
      </c>
      <c r="R442" s="141">
        <f>Q442*H442</f>
        <v>0.10378347</v>
      </c>
      <c r="S442" s="141">
        <v>0</v>
      </c>
      <c r="T442" s="142">
        <f>S442*H442</f>
        <v>0</v>
      </c>
      <c r="AR442" s="143" t="s">
        <v>173</v>
      </c>
      <c r="AT442" s="143" t="s">
        <v>168</v>
      </c>
      <c r="AU442" s="143" t="s">
        <v>85</v>
      </c>
      <c r="AY442" s="18" t="s">
        <v>166</v>
      </c>
      <c r="BE442" s="144">
        <f>IF(N442="základní",J442,0)</f>
        <v>0</v>
      </c>
      <c r="BF442" s="144">
        <f>IF(N442="snížená",J442,0)</f>
        <v>0</v>
      </c>
      <c r="BG442" s="144">
        <f>IF(N442="zákl. přenesená",J442,0)</f>
        <v>0</v>
      </c>
      <c r="BH442" s="144">
        <f>IF(N442="sníž. přenesená",J442,0)</f>
        <v>0</v>
      </c>
      <c r="BI442" s="144">
        <f>IF(N442="nulová",J442,0)</f>
        <v>0</v>
      </c>
      <c r="BJ442" s="18" t="s">
        <v>85</v>
      </c>
      <c r="BK442" s="144">
        <f>ROUND(I442*H442,2)</f>
        <v>0</v>
      </c>
      <c r="BL442" s="18" t="s">
        <v>173</v>
      </c>
      <c r="BM442" s="143" t="s">
        <v>2712</v>
      </c>
    </row>
    <row r="443" spans="2:65" s="1" customFormat="1">
      <c r="B443" s="33"/>
      <c r="D443" s="145" t="s">
        <v>175</v>
      </c>
      <c r="F443" s="146" t="s">
        <v>2713</v>
      </c>
      <c r="I443" s="147"/>
      <c r="L443" s="33"/>
      <c r="M443" s="148"/>
      <c r="T443" s="54"/>
      <c r="AT443" s="18" t="s">
        <v>175</v>
      </c>
      <c r="AU443" s="18" t="s">
        <v>85</v>
      </c>
    </row>
    <row r="444" spans="2:65" s="12" customFormat="1">
      <c r="B444" s="149"/>
      <c r="D444" s="150" t="s">
        <v>177</v>
      </c>
      <c r="E444" s="151" t="s">
        <v>19</v>
      </c>
      <c r="F444" s="152" t="s">
        <v>1488</v>
      </c>
      <c r="H444" s="151" t="s">
        <v>19</v>
      </c>
      <c r="I444" s="153"/>
      <c r="L444" s="149"/>
      <c r="M444" s="154"/>
      <c r="T444" s="155"/>
      <c r="AT444" s="151" t="s">
        <v>177</v>
      </c>
      <c r="AU444" s="151" t="s">
        <v>85</v>
      </c>
      <c r="AV444" s="12" t="s">
        <v>79</v>
      </c>
      <c r="AW444" s="12" t="s">
        <v>33</v>
      </c>
      <c r="AX444" s="12" t="s">
        <v>72</v>
      </c>
      <c r="AY444" s="151" t="s">
        <v>166</v>
      </c>
    </row>
    <row r="445" spans="2:65" s="13" customFormat="1">
      <c r="B445" s="156"/>
      <c r="D445" s="150" t="s">
        <v>177</v>
      </c>
      <c r="E445" s="157" t="s">
        <v>19</v>
      </c>
      <c r="F445" s="158" t="s">
        <v>2714</v>
      </c>
      <c r="H445" s="159">
        <v>1.2749999999999999</v>
      </c>
      <c r="I445" s="160"/>
      <c r="L445" s="156"/>
      <c r="M445" s="161"/>
      <c r="T445" s="162"/>
      <c r="AT445" s="157" t="s">
        <v>177</v>
      </c>
      <c r="AU445" s="157" t="s">
        <v>85</v>
      </c>
      <c r="AV445" s="13" t="s">
        <v>85</v>
      </c>
      <c r="AW445" s="13" t="s">
        <v>33</v>
      </c>
      <c r="AX445" s="13" t="s">
        <v>72</v>
      </c>
      <c r="AY445" s="157" t="s">
        <v>166</v>
      </c>
    </row>
    <row r="446" spans="2:65" s="12" customFormat="1">
      <c r="B446" s="149"/>
      <c r="D446" s="150" t="s">
        <v>177</v>
      </c>
      <c r="E446" s="151" t="s">
        <v>19</v>
      </c>
      <c r="F446" s="152" t="s">
        <v>2549</v>
      </c>
      <c r="H446" s="151" t="s">
        <v>19</v>
      </c>
      <c r="I446" s="153"/>
      <c r="L446" s="149"/>
      <c r="M446" s="154"/>
      <c r="T446" s="155"/>
      <c r="AT446" s="151" t="s">
        <v>177</v>
      </c>
      <c r="AU446" s="151" t="s">
        <v>85</v>
      </c>
      <c r="AV446" s="12" t="s">
        <v>79</v>
      </c>
      <c r="AW446" s="12" t="s">
        <v>33</v>
      </c>
      <c r="AX446" s="12" t="s">
        <v>72</v>
      </c>
      <c r="AY446" s="151" t="s">
        <v>166</v>
      </c>
    </row>
    <row r="447" spans="2:65" s="13" customFormat="1">
      <c r="B447" s="156"/>
      <c r="D447" s="150" t="s">
        <v>177</v>
      </c>
      <c r="E447" s="157" t="s">
        <v>19</v>
      </c>
      <c r="F447" s="158" t="s">
        <v>2715</v>
      </c>
      <c r="H447" s="159">
        <v>1.224</v>
      </c>
      <c r="I447" s="160"/>
      <c r="L447" s="156"/>
      <c r="M447" s="161"/>
      <c r="T447" s="162"/>
      <c r="AT447" s="157" t="s">
        <v>177</v>
      </c>
      <c r="AU447" s="157" t="s">
        <v>85</v>
      </c>
      <c r="AV447" s="13" t="s">
        <v>85</v>
      </c>
      <c r="AW447" s="13" t="s">
        <v>33</v>
      </c>
      <c r="AX447" s="13" t="s">
        <v>72</v>
      </c>
      <c r="AY447" s="157" t="s">
        <v>166</v>
      </c>
    </row>
    <row r="448" spans="2:65" s="15" customFormat="1">
      <c r="B448" s="170"/>
      <c r="D448" s="150" t="s">
        <v>177</v>
      </c>
      <c r="E448" s="171" t="s">
        <v>19</v>
      </c>
      <c r="F448" s="172" t="s">
        <v>228</v>
      </c>
      <c r="H448" s="173">
        <v>2.4990000000000001</v>
      </c>
      <c r="I448" s="174"/>
      <c r="L448" s="170"/>
      <c r="M448" s="175"/>
      <c r="T448" s="176"/>
      <c r="AT448" s="171" t="s">
        <v>177</v>
      </c>
      <c r="AU448" s="171" t="s">
        <v>85</v>
      </c>
      <c r="AV448" s="15" t="s">
        <v>173</v>
      </c>
      <c r="AW448" s="15" t="s">
        <v>33</v>
      </c>
      <c r="AX448" s="15" t="s">
        <v>79</v>
      </c>
      <c r="AY448" s="171" t="s">
        <v>166</v>
      </c>
    </row>
    <row r="449" spans="2:65" s="1" customFormat="1" ht="21.75" customHeight="1">
      <c r="B449" s="33"/>
      <c r="C449" s="132" t="s">
        <v>653</v>
      </c>
      <c r="D449" s="132" t="s">
        <v>168</v>
      </c>
      <c r="E449" s="133" t="s">
        <v>412</v>
      </c>
      <c r="F449" s="134" t="s">
        <v>413</v>
      </c>
      <c r="G449" s="135" t="s">
        <v>265</v>
      </c>
      <c r="H449" s="136">
        <v>6</v>
      </c>
      <c r="I449" s="137"/>
      <c r="J449" s="138">
        <f>ROUND(I449*H449,2)</f>
        <v>0</v>
      </c>
      <c r="K449" s="134" t="s">
        <v>172</v>
      </c>
      <c r="L449" s="33"/>
      <c r="M449" s="139" t="s">
        <v>19</v>
      </c>
      <c r="N449" s="140" t="s">
        <v>44</v>
      </c>
      <c r="P449" s="141">
        <f>O449*H449</f>
        <v>0</v>
      </c>
      <c r="Q449" s="141">
        <v>0.14699999999999999</v>
      </c>
      <c r="R449" s="141">
        <f>Q449*H449</f>
        <v>0.8819999999999999</v>
      </c>
      <c r="S449" s="141">
        <v>0</v>
      </c>
      <c r="T449" s="142">
        <f>S449*H449</f>
        <v>0</v>
      </c>
      <c r="AR449" s="143" t="s">
        <v>173</v>
      </c>
      <c r="AT449" s="143" t="s">
        <v>168</v>
      </c>
      <c r="AU449" s="143" t="s">
        <v>85</v>
      </c>
      <c r="AY449" s="18" t="s">
        <v>166</v>
      </c>
      <c r="BE449" s="144">
        <f>IF(N449="základní",J449,0)</f>
        <v>0</v>
      </c>
      <c r="BF449" s="144">
        <f>IF(N449="snížená",J449,0)</f>
        <v>0</v>
      </c>
      <c r="BG449" s="144">
        <f>IF(N449="zákl. přenesená",J449,0)</f>
        <v>0</v>
      </c>
      <c r="BH449" s="144">
        <f>IF(N449="sníž. přenesená",J449,0)</f>
        <v>0</v>
      </c>
      <c r="BI449" s="144">
        <f>IF(N449="nulová",J449,0)</f>
        <v>0</v>
      </c>
      <c r="BJ449" s="18" t="s">
        <v>85</v>
      </c>
      <c r="BK449" s="144">
        <f>ROUND(I449*H449,2)</f>
        <v>0</v>
      </c>
      <c r="BL449" s="18" t="s">
        <v>173</v>
      </c>
      <c r="BM449" s="143" t="s">
        <v>2716</v>
      </c>
    </row>
    <row r="450" spans="2:65" s="1" customFormat="1">
      <c r="B450" s="33"/>
      <c r="D450" s="145" t="s">
        <v>175</v>
      </c>
      <c r="F450" s="146" t="s">
        <v>415</v>
      </c>
      <c r="I450" s="147"/>
      <c r="L450" s="33"/>
      <c r="M450" s="148"/>
      <c r="T450" s="54"/>
      <c r="AT450" s="18" t="s">
        <v>175</v>
      </c>
      <c r="AU450" s="18" t="s">
        <v>85</v>
      </c>
    </row>
    <row r="451" spans="2:65" s="12" customFormat="1">
      <c r="B451" s="149"/>
      <c r="D451" s="150" t="s">
        <v>177</v>
      </c>
      <c r="E451" s="151" t="s">
        <v>19</v>
      </c>
      <c r="F451" s="152" t="s">
        <v>416</v>
      </c>
      <c r="H451" s="151" t="s">
        <v>19</v>
      </c>
      <c r="I451" s="153"/>
      <c r="L451" s="149"/>
      <c r="M451" s="154"/>
      <c r="T451" s="155"/>
      <c r="AT451" s="151" t="s">
        <v>177</v>
      </c>
      <c r="AU451" s="151" t="s">
        <v>85</v>
      </c>
      <c r="AV451" s="12" t="s">
        <v>79</v>
      </c>
      <c r="AW451" s="12" t="s">
        <v>33</v>
      </c>
      <c r="AX451" s="12" t="s">
        <v>72</v>
      </c>
      <c r="AY451" s="151" t="s">
        <v>166</v>
      </c>
    </row>
    <row r="452" spans="2:65" s="12" customFormat="1">
      <c r="B452" s="149"/>
      <c r="D452" s="150" t="s">
        <v>177</v>
      </c>
      <c r="E452" s="151" t="s">
        <v>19</v>
      </c>
      <c r="F452" s="152" t="s">
        <v>1488</v>
      </c>
      <c r="H452" s="151" t="s">
        <v>19</v>
      </c>
      <c r="I452" s="153"/>
      <c r="L452" s="149"/>
      <c r="M452" s="154"/>
      <c r="T452" s="155"/>
      <c r="AT452" s="151" t="s">
        <v>177</v>
      </c>
      <c r="AU452" s="151" t="s">
        <v>85</v>
      </c>
      <c r="AV452" s="12" t="s">
        <v>79</v>
      </c>
      <c r="AW452" s="12" t="s">
        <v>33</v>
      </c>
      <c r="AX452" s="12" t="s">
        <v>72</v>
      </c>
      <c r="AY452" s="151" t="s">
        <v>166</v>
      </c>
    </row>
    <row r="453" spans="2:65" s="13" customFormat="1">
      <c r="B453" s="156"/>
      <c r="D453" s="150" t="s">
        <v>177</v>
      </c>
      <c r="E453" s="157" t="s">
        <v>19</v>
      </c>
      <c r="F453" s="158" t="s">
        <v>79</v>
      </c>
      <c r="H453" s="159">
        <v>1</v>
      </c>
      <c r="I453" s="160"/>
      <c r="L453" s="156"/>
      <c r="M453" s="161"/>
      <c r="T453" s="162"/>
      <c r="AT453" s="157" t="s">
        <v>177</v>
      </c>
      <c r="AU453" s="157" t="s">
        <v>85</v>
      </c>
      <c r="AV453" s="13" t="s">
        <v>85</v>
      </c>
      <c r="AW453" s="13" t="s">
        <v>33</v>
      </c>
      <c r="AX453" s="13" t="s">
        <v>72</v>
      </c>
      <c r="AY453" s="157" t="s">
        <v>166</v>
      </c>
    </row>
    <row r="454" spans="2:65" s="12" customFormat="1">
      <c r="B454" s="149"/>
      <c r="D454" s="150" t="s">
        <v>177</v>
      </c>
      <c r="E454" s="151" t="s">
        <v>19</v>
      </c>
      <c r="F454" s="152" t="s">
        <v>218</v>
      </c>
      <c r="H454" s="151" t="s">
        <v>19</v>
      </c>
      <c r="I454" s="153"/>
      <c r="L454" s="149"/>
      <c r="M454" s="154"/>
      <c r="T454" s="155"/>
      <c r="AT454" s="151" t="s">
        <v>177</v>
      </c>
      <c r="AU454" s="151" t="s">
        <v>85</v>
      </c>
      <c r="AV454" s="12" t="s">
        <v>79</v>
      </c>
      <c r="AW454" s="12" t="s">
        <v>33</v>
      </c>
      <c r="AX454" s="12" t="s">
        <v>72</v>
      </c>
      <c r="AY454" s="151" t="s">
        <v>166</v>
      </c>
    </row>
    <row r="455" spans="2:65" s="13" customFormat="1">
      <c r="B455" s="156"/>
      <c r="D455" s="150" t="s">
        <v>177</v>
      </c>
      <c r="E455" s="157" t="s">
        <v>19</v>
      </c>
      <c r="F455" s="158" t="s">
        <v>79</v>
      </c>
      <c r="H455" s="159">
        <v>1</v>
      </c>
      <c r="I455" s="160"/>
      <c r="L455" s="156"/>
      <c r="M455" s="161"/>
      <c r="T455" s="162"/>
      <c r="AT455" s="157" t="s">
        <v>177</v>
      </c>
      <c r="AU455" s="157" t="s">
        <v>85</v>
      </c>
      <c r="AV455" s="13" t="s">
        <v>85</v>
      </c>
      <c r="AW455" s="13" t="s">
        <v>33</v>
      </c>
      <c r="AX455" s="13" t="s">
        <v>72</v>
      </c>
      <c r="AY455" s="157" t="s">
        <v>166</v>
      </c>
    </row>
    <row r="456" spans="2:65" s="12" customFormat="1">
      <c r="B456" s="149"/>
      <c r="D456" s="150" t="s">
        <v>177</v>
      </c>
      <c r="E456" s="151" t="s">
        <v>19</v>
      </c>
      <c r="F456" s="152" t="s">
        <v>2549</v>
      </c>
      <c r="H456" s="151" t="s">
        <v>19</v>
      </c>
      <c r="I456" s="153"/>
      <c r="L456" s="149"/>
      <c r="M456" s="154"/>
      <c r="T456" s="155"/>
      <c r="AT456" s="151" t="s">
        <v>177</v>
      </c>
      <c r="AU456" s="151" t="s">
        <v>85</v>
      </c>
      <c r="AV456" s="12" t="s">
        <v>79</v>
      </c>
      <c r="AW456" s="12" t="s">
        <v>33</v>
      </c>
      <c r="AX456" s="12" t="s">
        <v>72</v>
      </c>
      <c r="AY456" s="151" t="s">
        <v>166</v>
      </c>
    </row>
    <row r="457" spans="2:65" s="13" customFormat="1">
      <c r="B457" s="156"/>
      <c r="D457" s="150" t="s">
        <v>177</v>
      </c>
      <c r="E457" s="157" t="s">
        <v>19</v>
      </c>
      <c r="F457" s="158" t="s">
        <v>85</v>
      </c>
      <c r="H457" s="159">
        <v>2</v>
      </c>
      <c r="I457" s="160"/>
      <c r="L457" s="156"/>
      <c r="M457" s="161"/>
      <c r="T457" s="162"/>
      <c r="AT457" s="157" t="s">
        <v>177</v>
      </c>
      <c r="AU457" s="157" t="s">
        <v>85</v>
      </c>
      <c r="AV457" s="13" t="s">
        <v>85</v>
      </c>
      <c r="AW457" s="13" t="s">
        <v>33</v>
      </c>
      <c r="AX457" s="13" t="s">
        <v>72</v>
      </c>
      <c r="AY457" s="157" t="s">
        <v>166</v>
      </c>
    </row>
    <row r="458" spans="2:65" s="12" customFormat="1">
      <c r="B458" s="149"/>
      <c r="D458" s="150" t="s">
        <v>177</v>
      </c>
      <c r="E458" s="151" t="s">
        <v>19</v>
      </c>
      <c r="F458" s="152" t="s">
        <v>2717</v>
      </c>
      <c r="H458" s="151" t="s">
        <v>19</v>
      </c>
      <c r="I458" s="153"/>
      <c r="L458" s="149"/>
      <c r="M458" s="154"/>
      <c r="T458" s="155"/>
      <c r="AT458" s="151" t="s">
        <v>177</v>
      </c>
      <c r="AU458" s="151" t="s">
        <v>85</v>
      </c>
      <c r="AV458" s="12" t="s">
        <v>79</v>
      </c>
      <c r="AW458" s="12" t="s">
        <v>33</v>
      </c>
      <c r="AX458" s="12" t="s">
        <v>72</v>
      </c>
      <c r="AY458" s="151" t="s">
        <v>166</v>
      </c>
    </row>
    <row r="459" spans="2:65" s="13" customFormat="1">
      <c r="B459" s="156"/>
      <c r="D459" s="150" t="s">
        <v>177</v>
      </c>
      <c r="E459" s="157" t="s">
        <v>19</v>
      </c>
      <c r="F459" s="158" t="s">
        <v>85</v>
      </c>
      <c r="H459" s="159">
        <v>2</v>
      </c>
      <c r="I459" s="160"/>
      <c r="L459" s="156"/>
      <c r="M459" s="161"/>
      <c r="T459" s="162"/>
      <c r="AT459" s="157" t="s">
        <v>177</v>
      </c>
      <c r="AU459" s="157" t="s">
        <v>85</v>
      </c>
      <c r="AV459" s="13" t="s">
        <v>85</v>
      </c>
      <c r="AW459" s="13" t="s">
        <v>33</v>
      </c>
      <c r="AX459" s="13" t="s">
        <v>72</v>
      </c>
      <c r="AY459" s="157" t="s">
        <v>166</v>
      </c>
    </row>
    <row r="460" spans="2:65" s="15" customFormat="1">
      <c r="B460" s="170"/>
      <c r="D460" s="150" t="s">
        <v>177</v>
      </c>
      <c r="E460" s="171" t="s">
        <v>19</v>
      </c>
      <c r="F460" s="172" t="s">
        <v>228</v>
      </c>
      <c r="H460" s="173">
        <v>6</v>
      </c>
      <c r="I460" s="174"/>
      <c r="L460" s="170"/>
      <c r="M460" s="175"/>
      <c r="T460" s="176"/>
      <c r="AT460" s="171" t="s">
        <v>177</v>
      </c>
      <c r="AU460" s="171" t="s">
        <v>85</v>
      </c>
      <c r="AV460" s="15" t="s">
        <v>173</v>
      </c>
      <c r="AW460" s="15" t="s">
        <v>33</v>
      </c>
      <c r="AX460" s="15" t="s">
        <v>79</v>
      </c>
      <c r="AY460" s="171" t="s">
        <v>166</v>
      </c>
    </row>
    <row r="461" spans="2:65" s="1" customFormat="1" ht="21.75" customHeight="1">
      <c r="B461" s="33"/>
      <c r="C461" s="132" t="s">
        <v>659</v>
      </c>
      <c r="D461" s="132" t="s">
        <v>168</v>
      </c>
      <c r="E461" s="133" t="s">
        <v>2718</v>
      </c>
      <c r="F461" s="134" t="s">
        <v>2719</v>
      </c>
      <c r="G461" s="135" t="s">
        <v>265</v>
      </c>
      <c r="H461" s="136">
        <v>3</v>
      </c>
      <c r="I461" s="137"/>
      <c r="J461" s="138">
        <f>ROUND(I461*H461,2)</f>
        <v>0</v>
      </c>
      <c r="K461" s="134" t="s">
        <v>172</v>
      </c>
      <c r="L461" s="33"/>
      <c r="M461" s="139" t="s">
        <v>19</v>
      </c>
      <c r="N461" s="140" t="s">
        <v>44</v>
      </c>
      <c r="P461" s="141">
        <f>O461*H461</f>
        <v>0</v>
      </c>
      <c r="Q461" s="141">
        <v>0.1575</v>
      </c>
      <c r="R461" s="141">
        <f>Q461*H461</f>
        <v>0.47250000000000003</v>
      </c>
      <c r="S461" s="141">
        <v>0</v>
      </c>
      <c r="T461" s="142">
        <f>S461*H461</f>
        <v>0</v>
      </c>
      <c r="AR461" s="143" t="s">
        <v>173</v>
      </c>
      <c r="AT461" s="143" t="s">
        <v>168</v>
      </c>
      <c r="AU461" s="143" t="s">
        <v>85</v>
      </c>
      <c r="AY461" s="18" t="s">
        <v>166</v>
      </c>
      <c r="BE461" s="144">
        <f>IF(N461="základní",J461,0)</f>
        <v>0</v>
      </c>
      <c r="BF461" s="144">
        <f>IF(N461="snížená",J461,0)</f>
        <v>0</v>
      </c>
      <c r="BG461" s="144">
        <f>IF(N461="zákl. přenesená",J461,0)</f>
        <v>0</v>
      </c>
      <c r="BH461" s="144">
        <f>IF(N461="sníž. přenesená",J461,0)</f>
        <v>0</v>
      </c>
      <c r="BI461" s="144">
        <f>IF(N461="nulová",J461,0)</f>
        <v>0</v>
      </c>
      <c r="BJ461" s="18" t="s">
        <v>85</v>
      </c>
      <c r="BK461" s="144">
        <f>ROUND(I461*H461,2)</f>
        <v>0</v>
      </c>
      <c r="BL461" s="18" t="s">
        <v>173</v>
      </c>
      <c r="BM461" s="143" t="s">
        <v>2720</v>
      </c>
    </row>
    <row r="462" spans="2:65" s="1" customFormat="1">
      <c r="B462" s="33"/>
      <c r="D462" s="145" t="s">
        <v>175</v>
      </c>
      <c r="F462" s="146" t="s">
        <v>2721</v>
      </c>
      <c r="I462" s="147"/>
      <c r="L462" s="33"/>
      <c r="M462" s="148"/>
      <c r="T462" s="54"/>
      <c r="AT462" s="18" t="s">
        <v>175</v>
      </c>
      <c r="AU462" s="18" t="s">
        <v>85</v>
      </c>
    </row>
    <row r="463" spans="2:65" s="12" customFormat="1">
      <c r="B463" s="149"/>
      <c r="D463" s="150" t="s">
        <v>177</v>
      </c>
      <c r="E463" s="151" t="s">
        <v>19</v>
      </c>
      <c r="F463" s="152" t="s">
        <v>1488</v>
      </c>
      <c r="H463" s="151" t="s">
        <v>19</v>
      </c>
      <c r="I463" s="153"/>
      <c r="L463" s="149"/>
      <c r="M463" s="154"/>
      <c r="T463" s="155"/>
      <c r="AT463" s="151" t="s">
        <v>177</v>
      </c>
      <c r="AU463" s="151" t="s">
        <v>85</v>
      </c>
      <c r="AV463" s="12" t="s">
        <v>79</v>
      </c>
      <c r="AW463" s="12" t="s">
        <v>33</v>
      </c>
      <c r="AX463" s="12" t="s">
        <v>72</v>
      </c>
      <c r="AY463" s="151" t="s">
        <v>166</v>
      </c>
    </row>
    <row r="464" spans="2:65" s="13" customFormat="1">
      <c r="B464" s="156"/>
      <c r="D464" s="150" t="s">
        <v>177</v>
      </c>
      <c r="E464" s="157" t="s">
        <v>19</v>
      </c>
      <c r="F464" s="158" t="s">
        <v>184</v>
      </c>
      <c r="H464" s="159">
        <v>3</v>
      </c>
      <c r="I464" s="160"/>
      <c r="L464" s="156"/>
      <c r="M464" s="161"/>
      <c r="T464" s="162"/>
      <c r="AT464" s="157" t="s">
        <v>177</v>
      </c>
      <c r="AU464" s="157" t="s">
        <v>85</v>
      </c>
      <c r="AV464" s="13" t="s">
        <v>85</v>
      </c>
      <c r="AW464" s="13" t="s">
        <v>33</v>
      </c>
      <c r="AX464" s="13" t="s">
        <v>79</v>
      </c>
      <c r="AY464" s="157" t="s">
        <v>166</v>
      </c>
    </row>
    <row r="465" spans="2:65" s="1" customFormat="1" ht="16.5" customHeight="1">
      <c r="B465" s="33"/>
      <c r="C465" s="132" t="s">
        <v>663</v>
      </c>
      <c r="D465" s="132" t="s">
        <v>168</v>
      </c>
      <c r="E465" s="133" t="s">
        <v>418</v>
      </c>
      <c r="F465" s="134" t="s">
        <v>419</v>
      </c>
      <c r="G465" s="135" t="s">
        <v>232</v>
      </c>
      <c r="H465" s="136">
        <v>4.4800000000000004</v>
      </c>
      <c r="I465" s="137"/>
      <c r="J465" s="138">
        <f>ROUND(I465*H465,2)</f>
        <v>0</v>
      </c>
      <c r="K465" s="134" t="s">
        <v>172</v>
      </c>
      <c r="L465" s="33"/>
      <c r="M465" s="139" t="s">
        <v>19</v>
      </c>
      <c r="N465" s="140" t="s">
        <v>44</v>
      </c>
      <c r="P465" s="141">
        <f>O465*H465</f>
        <v>0</v>
      </c>
      <c r="Q465" s="141">
        <v>3.0450000000000001E-2</v>
      </c>
      <c r="R465" s="141">
        <f>Q465*H465</f>
        <v>0.13641600000000001</v>
      </c>
      <c r="S465" s="141">
        <v>0</v>
      </c>
      <c r="T465" s="142">
        <f>S465*H465</f>
        <v>0</v>
      </c>
      <c r="AR465" s="143" t="s">
        <v>173</v>
      </c>
      <c r="AT465" s="143" t="s">
        <v>168</v>
      </c>
      <c r="AU465" s="143" t="s">
        <v>85</v>
      </c>
      <c r="AY465" s="18" t="s">
        <v>166</v>
      </c>
      <c r="BE465" s="144">
        <f>IF(N465="základní",J465,0)</f>
        <v>0</v>
      </c>
      <c r="BF465" s="144">
        <f>IF(N465="snížená",J465,0)</f>
        <v>0</v>
      </c>
      <c r="BG465" s="144">
        <f>IF(N465="zákl. přenesená",J465,0)</f>
        <v>0</v>
      </c>
      <c r="BH465" s="144">
        <f>IF(N465="sníž. přenesená",J465,0)</f>
        <v>0</v>
      </c>
      <c r="BI465" s="144">
        <f>IF(N465="nulová",J465,0)</f>
        <v>0</v>
      </c>
      <c r="BJ465" s="18" t="s">
        <v>85</v>
      </c>
      <c r="BK465" s="144">
        <f>ROUND(I465*H465,2)</f>
        <v>0</v>
      </c>
      <c r="BL465" s="18" t="s">
        <v>173</v>
      </c>
      <c r="BM465" s="143" t="s">
        <v>2722</v>
      </c>
    </row>
    <row r="466" spans="2:65" s="1" customFormat="1">
      <c r="B466" s="33"/>
      <c r="D466" s="145" t="s">
        <v>175</v>
      </c>
      <c r="F466" s="146" t="s">
        <v>421</v>
      </c>
      <c r="I466" s="147"/>
      <c r="L466" s="33"/>
      <c r="M466" s="148"/>
      <c r="T466" s="54"/>
      <c r="AT466" s="18" t="s">
        <v>175</v>
      </c>
      <c r="AU466" s="18" t="s">
        <v>85</v>
      </c>
    </row>
    <row r="467" spans="2:65" s="12" customFormat="1">
      <c r="B467" s="149"/>
      <c r="D467" s="150" t="s">
        <v>177</v>
      </c>
      <c r="E467" s="151" t="s">
        <v>19</v>
      </c>
      <c r="F467" s="152" t="s">
        <v>1488</v>
      </c>
      <c r="H467" s="151" t="s">
        <v>19</v>
      </c>
      <c r="I467" s="153"/>
      <c r="L467" s="149"/>
      <c r="M467" s="154"/>
      <c r="T467" s="155"/>
      <c r="AT467" s="151" t="s">
        <v>177</v>
      </c>
      <c r="AU467" s="151" t="s">
        <v>85</v>
      </c>
      <c r="AV467" s="12" t="s">
        <v>79</v>
      </c>
      <c r="AW467" s="12" t="s">
        <v>33</v>
      </c>
      <c r="AX467" s="12" t="s">
        <v>72</v>
      </c>
      <c r="AY467" s="151" t="s">
        <v>166</v>
      </c>
    </row>
    <row r="468" spans="2:65" s="13" customFormat="1">
      <c r="B468" s="156"/>
      <c r="D468" s="150" t="s">
        <v>177</v>
      </c>
      <c r="E468" s="157" t="s">
        <v>19</v>
      </c>
      <c r="F468" s="158" t="s">
        <v>2723</v>
      </c>
      <c r="H468" s="159">
        <v>1.3</v>
      </c>
      <c r="I468" s="160"/>
      <c r="L468" s="156"/>
      <c r="M468" s="161"/>
      <c r="T468" s="162"/>
      <c r="AT468" s="157" t="s">
        <v>177</v>
      </c>
      <c r="AU468" s="157" t="s">
        <v>85</v>
      </c>
      <c r="AV468" s="13" t="s">
        <v>85</v>
      </c>
      <c r="AW468" s="13" t="s">
        <v>33</v>
      </c>
      <c r="AX468" s="13" t="s">
        <v>72</v>
      </c>
      <c r="AY468" s="157" t="s">
        <v>166</v>
      </c>
    </row>
    <row r="469" spans="2:65" s="12" customFormat="1">
      <c r="B469" s="149"/>
      <c r="D469" s="150" t="s">
        <v>177</v>
      </c>
      <c r="E469" s="151" t="s">
        <v>19</v>
      </c>
      <c r="F469" s="152" t="s">
        <v>218</v>
      </c>
      <c r="H469" s="151" t="s">
        <v>19</v>
      </c>
      <c r="I469" s="153"/>
      <c r="L469" s="149"/>
      <c r="M469" s="154"/>
      <c r="T469" s="155"/>
      <c r="AT469" s="151" t="s">
        <v>177</v>
      </c>
      <c r="AU469" s="151" t="s">
        <v>85</v>
      </c>
      <c r="AV469" s="12" t="s">
        <v>79</v>
      </c>
      <c r="AW469" s="12" t="s">
        <v>33</v>
      </c>
      <c r="AX469" s="12" t="s">
        <v>72</v>
      </c>
      <c r="AY469" s="151" t="s">
        <v>166</v>
      </c>
    </row>
    <row r="470" spans="2:65" s="13" customFormat="1">
      <c r="B470" s="156"/>
      <c r="D470" s="150" t="s">
        <v>177</v>
      </c>
      <c r="E470" s="157" t="s">
        <v>19</v>
      </c>
      <c r="F470" s="158" t="s">
        <v>2724</v>
      </c>
      <c r="H470" s="159">
        <v>1.59</v>
      </c>
      <c r="I470" s="160"/>
      <c r="L470" s="156"/>
      <c r="M470" s="161"/>
      <c r="T470" s="162"/>
      <c r="AT470" s="157" t="s">
        <v>177</v>
      </c>
      <c r="AU470" s="157" t="s">
        <v>85</v>
      </c>
      <c r="AV470" s="13" t="s">
        <v>85</v>
      </c>
      <c r="AW470" s="13" t="s">
        <v>33</v>
      </c>
      <c r="AX470" s="13" t="s">
        <v>72</v>
      </c>
      <c r="AY470" s="157" t="s">
        <v>166</v>
      </c>
    </row>
    <row r="471" spans="2:65" s="12" customFormat="1">
      <c r="B471" s="149"/>
      <c r="D471" s="150" t="s">
        <v>177</v>
      </c>
      <c r="E471" s="151" t="s">
        <v>19</v>
      </c>
      <c r="F471" s="152" t="s">
        <v>2549</v>
      </c>
      <c r="H471" s="151" t="s">
        <v>19</v>
      </c>
      <c r="I471" s="153"/>
      <c r="L471" s="149"/>
      <c r="M471" s="154"/>
      <c r="T471" s="155"/>
      <c r="AT471" s="151" t="s">
        <v>177</v>
      </c>
      <c r="AU471" s="151" t="s">
        <v>85</v>
      </c>
      <c r="AV471" s="12" t="s">
        <v>79</v>
      </c>
      <c r="AW471" s="12" t="s">
        <v>33</v>
      </c>
      <c r="AX471" s="12" t="s">
        <v>72</v>
      </c>
      <c r="AY471" s="151" t="s">
        <v>166</v>
      </c>
    </row>
    <row r="472" spans="2:65" s="13" customFormat="1">
      <c r="B472" s="156"/>
      <c r="D472" s="150" t="s">
        <v>177</v>
      </c>
      <c r="E472" s="157" t="s">
        <v>19</v>
      </c>
      <c r="F472" s="158" t="s">
        <v>2724</v>
      </c>
      <c r="H472" s="159">
        <v>1.59</v>
      </c>
      <c r="I472" s="160"/>
      <c r="L472" s="156"/>
      <c r="M472" s="161"/>
      <c r="T472" s="162"/>
      <c r="AT472" s="157" t="s">
        <v>177</v>
      </c>
      <c r="AU472" s="157" t="s">
        <v>85</v>
      </c>
      <c r="AV472" s="13" t="s">
        <v>85</v>
      </c>
      <c r="AW472" s="13" t="s">
        <v>33</v>
      </c>
      <c r="AX472" s="13" t="s">
        <v>72</v>
      </c>
      <c r="AY472" s="157" t="s">
        <v>166</v>
      </c>
    </row>
    <row r="473" spans="2:65" s="15" customFormat="1">
      <c r="B473" s="170"/>
      <c r="D473" s="150" t="s">
        <v>177</v>
      </c>
      <c r="E473" s="171" t="s">
        <v>19</v>
      </c>
      <c r="F473" s="172" t="s">
        <v>228</v>
      </c>
      <c r="H473" s="173">
        <v>4.4800000000000004</v>
      </c>
      <c r="I473" s="174"/>
      <c r="L473" s="170"/>
      <c r="M473" s="175"/>
      <c r="T473" s="176"/>
      <c r="AT473" s="171" t="s">
        <v>177</v>
      </c>
      <c r="AU473" s="171" t="s">
        <v>85</v>
      </c>
      <c r="AV473" s="15" t="s">
        <v>173</v>
      </c>
      <c r="AW473" s="15" t="s">
        <v>33</v>
      </c>
      <c r="AX473" s="15" t="s">
        <v>79</v>
      </c>
      <c r="AY473" s="171" t="s">
        <v>166</v>
      </c>
    </row>
    <row r="474" spans="2:65" s="1" customFormat="1" ht="24.2" customHeight="1">
      <c r="B474" s="33"/>
      <c r="C474" s="132" t="s">
        <v>668</v>
      </c>
      <c r="D474" s="132" t="s">
        <v>168</v>
      </c>
      <c r="E474" s="133" t="s">
        <v>426</v>
      </c>
      <c r="F474" s="134" t="s">
        <v>427</v>
      </c>
      <c r="G474" s="135" t="s">
        <v>232</v>
      </c>
      <c r="H474" s="136">
        <v>13.006</v>
      </c>
      <c r="I474" s="137"/>
      <c r="J474" s="138">
        <f>ROUND(I474*H474,2)</f>
        <v>0</v>
      </c>
      <c r="K474" s="134" t="s">
        <v>172</v>
      </c>
      <c r="L474" s="33"/>
      <c r="M474" s="139" t="s">
        <v>19</v>
      </c>
      <c r="N474" s="140" t="s">
        <v>44</v>
      </c>
      <c r="P474" s="141">
        <f>O474*H474</f>
        <v>0</v>
      </c>
      <c r="Q474" s="141">
        <v>1.5599999999999999E-2</v>
      </c>
      <c r="R474" s="141">
        <f>Q474*H474</f>
        <v>0.20289360000000001</v>
      </c>
      <c r="S474" s="141">
        <v>0</v>
      </c>
      <c r="T474" s="142">
        <f>S474*H474</f>
        <v>0</v>
      </c>
      <c r="AR474" s="143" t="s">
        <v>173</v>
      </c>
      <c r="AT474" s="143" t="s">
        <v>168</v>
      </c>
      <c r="AU474" s="143" t="s">
        <v>85</v>
      </c>
      <c r="AY474" s="18" t="s">
        <v>166</v>
      </c>
      <c r="BE474" s="144">
        <f>IF(N474="základní",J474,0)</f>
        <v>0</v>
      </c>
      <c r="BF474" s="144">
        <f>IF(N474="snížená",J474,0)</f>
        <v>0</v>
      </c>
      <c r="BG474" s="144">
        <f>IF(N474="zákl. přenesená",J474,0)</f>
        <v>0</v>
      </c>
      <c r="BH474" s="144">
        <f>IF(N474="sníž. přenesená",J474,0)</f>
        <v>0</v>
      </c>
      <c r="BI474" s="144">
        <f>IF(N474="nulová",J474,0)</f>
        <v>0</v>
      </c>
      <c r="BJ474" s="18" t="s">
        <v>85</v>
      </c>
      <c r="BK474" s="144">
        <f>ROUND(I474*H474,2)</f>
        <v>0</v>
      </c>
      <c r="BL474" s="18" t="s">
        <v>173</v>
      </c>
      <c r="BM474" s="143" t="s">
        <v>2725</v>
      </c>
    </row>
    <row r="475" spans="2:65" s="1" customFormat="1">
      <c r="B475" s="33"/>
      <c r="D475" s="145" t="s">
        <v>175</v>
      </c>
      <c r="F475" s="146" t="s">
        <v>429</v>
      </c>
      <c r="I475" s="147"/>
      <c r="L475" s="33"/>
      <c r="M475" s="148"/>
      <c r="T475" s="54"/>
      <c r="AT475" s="18" t="s">
        <v>175</v>
      </c>
      <c r="AU475" s="18" t="s">
        <v>85</v>
      </c>
    </row>
    <row r="476" spans="2:65" s="1" customFormat="1" ht="16.5" customHeight="1">
      <c r="B476" s="33"/>
      <c r="C476" s="132" t="s">
        <v>672</v>
      </c>
      <c r="D476" s="132" t="s">
        <v>168</v>
      </c>
      <c r="E476" s="133" t="s">
        <v>438</v>
      </c>
      <c r="F476" s="134" t="s">
        <v>439</v>
      </c>
      <c r="G476" s="135" t="s">
        <v>232</v>
      </c>
      <c r="H476" s="136">
        <v>233.642</v>
      </c>
      <c r="I476" s="137"/>
      <c r="J476" s="138">
        <f>ROUND(I476*H476,2)</f>
        <v>0</v>
      </c>
      <c r="K476" s="134" t="s">
        <v>172</v>
      </c>
      <c r="L476" s="33"/>
      <c r="M476" s="139" t="s">
        <v>19</v>
      </c>
      <c r="N476" s="140" t="s">
        <v>44</v>
      </c>
      <c r="P476" s="141">
        <f>O476*H476</f>
        <v>0</v>
      </c>
      <c r="Q476" s="141">
        <v>2.5999999999999998E-4</v>
      </c>
      <c r="R476" s="141">
        <f>Q476*H476</f>
        <v>6.0746919999999996E-2</v>
      </c>
      <c r="S476" s="141">
        <v>0</v>
      </c>
      <c r="T476" s="142">
        <f>S476*H476</f>
        <v>0</v>
      </c>
      <c r="AR476" s="143" t="s">
        <v>173</v>
      </c>
      <c r="AT476" s="143" t="s">
        <v>168</v>
      </c>
      <c r="AU476" s="143" t="s">
        <v>85</v>
      </c>
      <c r="AY476" s="18" t="s">
        <v>166</v>
      </c>
      <c r="BE476" s="144">
        <f>IF(N476="základní",J476,0)</f>
        <v>0</v>
      </c>
      <c r="BF476" s="144">
        <f>IF(N476="snížená",J476,0)</f>
        <v>0</v>
      </c>
      <c r="BG476" s="144">
        <f>IF(N476="zákl. přenesená",J476,0)</f>
        <v>0</v>
      </c>
      <c r="BH476" s="144">
        <f>IF(N476="sníž. přenesená",J476,0)</f>
        <v>0</v>
      </c>
      <c r="BI476" s="144">
        <f>IF(N476="nulová",J476,0)</f>
        <v>0</v>
      </c>
      <c r="BJ476" s="18" t="s">
        <v>85</v>
      </c>
      <c r="BK476" s="144">
        <f>ROUND(I476*H476,2)</f>
        <v>0</v>
      </c>
      <c r="BL476" s="18" t="s">
        <v>173</v>
      </c>
      <c r="BM476" s="143" t="s">
        <v>2726</v>
      </c>
    </row>
    <row r="477" spans="2:65" s="1" customFormat="1">
      <c r="B477" s="33"/>
      <c r="D477" s="145" t="s">
        <v>175</v>
      </c>
      <c r="F477" s="146" t="s">
        <v>441</v>
      </c>
      <c r="I477" s="147"/>
      <c r="L477" s="33"/>
      <c r="M477" s="148"/>
      <c r="T477" s="54"/>
      <c r="AT477" s="18" t="s">
        <v>175</v>
      </c>
      <c r="AU477" s="18" t="s">
        <v>85</v>
      </c>
    </row>
    <row r="478" spans="2:65" s="12" customFormat="1">
      <c r="B478" s="149"/>
      <c r="D478" s="150" t="s">
        <v>177</v>
      </c>
      <c r="E478" s="151" t="s">
        <v>19</v>
      </c>
      <c r="F478" s="152" t="s">
        <v>442</v>
      </c>
      <c r="H478" s="151" t="s">
        <v>19</v>
      </c>
      <c r="I478" s="153"/>
      <c r="L478" s="149"/>
      <c r="M478" s="154"/>
      <c r="T478" s="155"/>
      <c r="AT478" s="151" t="s">
        <v>177</v>
      </c>
      <c r="AU478" s="151" t="s">
        <v>85</v>
      </c>
      <c r="AV478" s="12" t="s">
        <v>79</v>
      </c>
      <c r="AW478" s="12" t="s">
        <v>33</v>
      </c>
      <c r="AX478" s="12" t="s">
        <v>72</v>
      </c>
      <c r="AY478" s="151" t="s">
        <v>166</v>
      </c>
    </row>
    <row r="479" spans="2:65" s="12" customFormat="1">
      <c r="B479" s="149"/>
      <c r="D479" s="150" t="s">
        <v>177</v>
      </c>
      <c r="E479" s="151" t="s">
        <v>19</v>
      </c>
      <c r="F479" s="152" t="s">
        <v>318</v>
      </c>
      <c r="H479" s="151" t="s">
        <v>19</v>
      </c>
      <c r="I479" s="153"/>
      <c r="L479" s="149"/>
      <c r="M479" s="154"/>
      <c r="T479" s="155"/>
      <c r="AT479" s="151" t="s">
        <v>177</v>
      </c>
      <c r="AU479" s="151" t="s">
        <v>85</v>
      </c>
      <c r="AV479" s="12" t="s">
        <v>79</v>
      </c>
      <c r="AW479" s="12" t="s">
        <v>33</v>
      </c>
      <c r="AX479" s="12" t="s">
        <v>72</v>
      </c>
      <c r="AY479" s="151" t="s">
        <v>166</v>
      </c>
    </row>
    <row r="480" spans="2:65" s="12" customFormat="1">
      <c r="B480" s="149"/>
      <c r="D480" s="150" t="s">
        <v>177</v>
      </c>
      <c r="E480" s="151" t="s">
        <v>19</v>
      </c>
      <c r="F480" s="152" t="s">
        <v>2727</v>
      </c>
      <c r="H480" s="151" t="s">
        <v>19</v>
      </c>
      <c r="I480" s="153"/>
      <c r="L480" s="149"/>
      <c r="M480" s="154"/>
      <c r="T480" s="155"/>
      <c r="AT480" s="151" t="s">
        <v>177</v>
      </c>
      <c r="AU480" s="151" t="s">
        <v>85</v>
      </c>
      <c r="AV480" s="12" t="s">
        <v>79</v>
      </c>
      <c r="AW480" s="12" t="s">
        <v>33</v>
      </c>
      <c r="AX480" s="12" t="s">
        <v>72</v>
      </c>
      <c r="AY480" s="151" t="s">
        <v>166</v>
      </c>
    </row>
    <row r="481" spans="2:51" s="13" customFormat="1">
      <c r="B481" s="156"/>
      <c r="D481" s="150" t="s">
        <v>177</v>
      </c>
      <c r="E481" s="157" t="s">
        <v>19</v>
      </c>
      <c r="F481" s="158" t="s">
        <v>2728</v>
      </c>
      <c r="H481" s="159">
        <v>23.76</v>
      </c>
      <c r="I481" s="160"/>
      <c r="L481" s="156"/>
      <c r="M481" s="161"/>
      <c r="T481" s="162"/>
      <c r="AT481" s="157" t="s">
        <v>177</v>
      </c>
      <c r="AU481" s="157" t="s">
        <v>85</v>
      </c>
      <c r="AV481" s="13" t="s">
        <v>85</v>
      </c>
      <c r="AW481" s="13" t="s">
        <v>33</v>
      </c>
      <c r="AX481" s="13" t="s">
        <v>72</v>
      </c>
      <c r="AY481" s="157" t="s">
        <v>166</v>
      </c>
    </row>
    <row r="482" spans="2:51" s="13" customFormat="1">
      <c r="B482" s="156"/>
      <c r="D482" s="150" t="s">
        <v>177</v>
      </c>
      <c r="E482" s="157" t="s">
        <v>19</v>
      </c>
      <c r="F482" s="158" t="s">
        <v>2729</v>
      </c>
      <c r="H482" s="159">
        <v>-5.67</v>
      </c>
      <c r="I482" s="160"/>
      <c r="L482" s="156"/>
      <c r="M482" s="161"/>
      <c r="T482" s="162"/>
      <c r="AT482" s="157" t="s">
        <v>177</v>
      </c>
      <c r="AU482" s="157" t="s">
        <v>85</v>
      </c>
      <c r="AV482" s="13" t="s">
        <v>85</v>
      </c>
      <c r="AW482" s="13" t="s">
        <v>33</v>
      </c>
      <c r="AX482" s="13" t="s">
        <v>72</v>
      </c>
      <c r="AY482" s="157" t="s">
        <v>166</v>
      </c>
    </row>
    <row r="483" spans="2:51" s="13" customFormat="1">
      <c r="B483" s="156"/>
      <c r="D483" s="150" t="s">
        <v>177</v>
      </c>
      <c r="E483" s="157" t="s">
        <v>19</v>
      </c>
      <c r="F483" s="158" t="s">
        <v>2730</v>
      </c>
      <c r="H483" s="159">
        <v>2.5499999999999998</v>
      </c>
      <c r="I483" s="160"/>
      <c r="L483" s="156"/>
      <c r="M483" s="161"/>
      <c r="T483" s="162"/>
      <c r="AT483" s="157" t="s">
        <v>177</v>
      </c>
      <c r="AU483" s="157" t="s">
        <v>85</v>
      </c>
      <c r="AV483" s="13" t="s">
        <v>85</v>
      </c>
      <c r="AW483" s="13" t="s">
        <v>33</v>
      </c>
      <c r="AX483" s="13" t="s">
        <v>72</v>
      </c>
      <c r="AY483" s="157" t="s">
        <v>166</v>
      </c>
    </row>
    <row r="484" spans="2:51" s="12" customFormat="1">
      <c r="B484" s="149"/>
      <c r="D484" s="150" t="s">
        <v>177</v>
      </c>
      <c r="E484" s="151" t="s">
        <v>19</v>
      </c>
      <c r="F484" s="152" t="s">
        <v>213</v>
      </c>
      <c r="H484" s="151" t="s">
        <v>19</v>
      </c>
      <c r="I484" s="153"/>
      <c r="L484" s="149"/>
      <c r="M484" s="154"/>
      <c r="T484" s="155"/>
      <c r="AT484" s="151" t="s">
        <v>177</v>
      </c>
      <c r="AU484" s="151" t="s">
        <v>85</v>
      </c>
      <c r="AV484" s="12" t="s">
        <v>79</v>
      </c>
      <c r="AW484" s="12" t="s">
        <v>33</v>
      </c>
      <c r="AX484" s="12" t="s">
        <v>72</v>
      </c>
      <c r="AY484" s="151" t="s">
        <v>166</v>
      </c>
    </row>
    <row r="485" spans="2:51" s="13" customFormat="1">
      <c r="B485" s="156"/>
      <c r="D485" s="150" t="s">
        <v>177</v>
      </c>
      <c r="E485" s="157" t="s">
        <v>19</v>
      </c>
      <c r="F485" s="158" t="s">
        <v>2731</v>
      </c>
      <c r="H485" s="159">
        <v>32.003</v>
      </c>
      <c r="I485" s="160"/>
      <c r="L485" s="156"/>
      <c r="M485" s="161"/>
      <c r="T485" s="162"/>
      <c r="AT485" s="157" t="s">
        <v>177</v>
      </c>
      <c r="AU485" s="157" t="s">
        <v>85</v>
      </c>
      <c r="AV485" s="13" t="s">
        <v>85</v>
      </c>
      <c r="AW485" s="13" t="s">
        <v>33</v>
      </c>
      <c r="AX485" s="13" t="s">
        <v>72</v>
      </c>
      <c r="AY485" s="157" t="s">
        <v>166</v>
      </c>
    </row>
    <row r="486" spans="2:51" s="13" customFormat="1">
      <c r="B486" s="156"/>
      <c r="D486" s="150" t="s">
        <v>177</v>
      </c>
      <c r="E486" s="157" t="s">
        <v>19</v>
      </c>
      <c r="F486" s="158" t="s">
        <v>1766</v>
      </c>
      <c r="H486" s="159">
        <v>-2.52</v>
      </c>
      <c r="I486" s="160"/>
      <c r="L486" s="156"/>
      <c r="M486" s="161"/>
      <c r="T486" s="162"/>
      <c r="AT486" s="157" t="s">
        <v>177</v>
      </c>
      <c r="AU486" s="157" t="s">
        <v>85</v>
      </c>
      <c r="AV486" s="13" t="s">
        <v>85</v>
      </c>
      <c r="AW486" s="13" t="s">
        <v>33</v>
      </c>
      <c r="AX486" s="13" t="s">
        <v>72</v>
      </c>
      <c r="AY486" s="157" t="s">
        <v>166</v>
      </c>
    </row>
    <row r="487" spans="2:51" s="13" customFormat="1">
      <c r="B487" s="156"/>
      <c r="D487" s="150" t="s">
        <v>177</v>
      </c>
      <c r="E487" s="157" t="s">
        <v>19</v>
      </c>
      <c r="F487" s="158" t="s">
        <v>1767</v>
      </c>
      <c r="H487" s="159">
        <v>1.62</v>
      </c>
      <c r="I487" s="160"/>
      <c r="L487" s="156"/>
      <c r="M487" s="161"/>
      <c r="T487" s="162"/>
      <c r="AT487" s="157" t="s">
        <v>177</v>
      </c>
      <c r="AU487" s="157" t="s">
        <v>85</v>
      </c>
      <c r="AV487" s="13" t="s">
        <v>85</v>
      </c>
      <c r="AW487" s="13" t="s">
        <v>33</v>
      </c>
      <c r="AX487" s="13" t="s">
        <v>72</v>
      </c>
      <c r="AY487" s="157" t="s">
        <v>166</v>
      </c>
    </row>
    <row r="488" spans="2:51" s="13" customFormat="1">
      <c r="B488" s="156"/>
      <c r="D488" s="150" t="s">
        <v>177</v>
      </c>
      <c r="E488" s="157" t="s">
        <v>19</v>
      </c>
      <c r="F488" s="158" t="s">
        <v>387</v>
      </c>
      <c r="H488" s="159">
        <v>-1.89</v>
      </c>
      <c r="I488" s="160"/>
      <c r="L488" s="156"/>
      <c r="M488" s="161"/>
      <c r="T488" s="162"/>
      <c r="AT488" s="157" t="s">
        <v>177</v>
      </c>
      <c r="AU488" s="157" t="s">
        <v>85</v>
      </c>
      <c r="AV488" s="13" t="s">
        <v>85</v>
      </c>
      <c r="AW488" s="13" t="s">
        <v>33</v>
      </c>
      <c r="AX488" s="13" t="s">
        <v>72</v>
      </c>
      <c r="AY488" s="157" t="s">
        <v>166</v>
      </c>
    </row>
    <row r="489" spans="2:51" s="12" customFormat="1">
      <c r="B489" s="149"/>
      <c r="D489" s="150" t="s">
        <v>177</v>
      </c>
      <c r="E489" s="151" t="s">
        <v>19</v>
      </c>
      <c r="F489" s="152" t="s">
        <v>218</v>
      </c>
      <c r="H489" s="151" t="s">
        <v>19</v>
      </c>
      <c r="I489" s="153"/>
      <c r="L489" s="149"/>
      <c r="M489" s="154"/>
      <c r="T489" s="155"/>
      <c r="AT489" s="151" t="s">
        <v>177</v>
      </c>
      <c r="AU489" s="151" t="s">
        <v>85</v>
      </c>
      <c r="AV489" s="12" t="s">
        <v>79</v>
      </c>
      <c r="AW489" s="12" t="s">
        <v>33</v>
      </c>
      <c r="AX489" s="12" t="s">
        <v>72</v>
      </c>
      <c r="AY489" s="151" t="s">
        <v>166</v>
      </c>
    </row>
    <row r="490" spans="2:51" s="13" customFormat="1">
      <c r="B490" s="156"/>
      <c r="D490" s="150" t="s">
        <v>177</v>
      </c>
      <c r="E490" s="157" t="s">
        <v>19</v>
      </c>
      <c r="F490" s="158" t="s">
        <v>2732</v>
      </c>
      <c r="H490" s="159">
        <v>31.364999999999998</v>
      </c>
      <c r="I490" s="160"/>
      <c r="L490" s="156"/>
      <c r="M490" s="161"/>
      <c r="T490" s="162"/>
      <c r="AT490" s="157" t="s">
        <v>177</v>
      </c>
      <c r="AU490" s="157" t="s">
        <v>85</v>
      </c>
      <c r="AV490" s="13" t="s">
        <v>85</v>
      </c>
      <c r="AW490" s="13" t="s">
        <v>33</v>
      </c>
      <c r="AX490" s="13" t="s">
        <v>72</v>
      </c>
      <c r="AY490" s="157" t="s">
        <v>166</v>
      </c>
    </row>
    <row r="491" spans="2:51" s="13" customFormat="1">
      <c r="B491" s="156"/>
      <c r="D491" s="150" t="s">
        <v>177</v>
      </c>
      <c r="E491" s="157" t="s">
        <v>19</v>
      </c>
      <c r="F491" s="158" t="s">
        <v>2733</v>
      </c>
      <c r="H491" s="159">
        <v>-2.31</v>
      </c>
      <c r="I491" s="160"/>
      <c r="L491" s="156"/>
      <c r="M491" s="161"/>
      <c r="T491" s="162"/>
      <c r="AT491" s="157" t="s">
        <v>177</v>
      </c>
      <c r="AU491" s="157" t="s">
        <v>85</v>
      </c>
      <c r="AV491" s="13" t="s">
        <v>85</v>
      </c>
      <c r="AW491" s="13" t="s">
        <v>33</v>
      </c>
      <c r="AX491" s="13" t="s">
        <v>72</v>
      </c>
      <c r="AY491" s="157" t="s">
        <v>166</v>
      </c>
    </row>
    <row r="492" spans="2:51" s="13" customFormat="1">
      <c r="B492" s="156"/>
      <c r="D492" s="150" t="s">
        <v>177</v>
      </c>
      <c r="E492" s="157" t="s">
        <v>19</v>
      </c>
      <c r="F492" s="158" t="s">
        <v>2724</v>
      </c>
      <c r="H492" s="159">
        <v>1.59</v>
      </c>
      <c r="I492" s="160"/>
      <c r="L492" s="156"/>
      <c r="M492" s="161"/>
      <c r="T492" s="162"/>
      <c r="AT492" s="157" t="s">
        <v>177</v>
      </c>
      <c r="AU492" s="157" t="s">
        <v>85</v>
      </c>
      <c r="AV492" s="13" t="s">
        <v>85</v>
      </c>
      <c r="AW492" s="13" t="s">
        <v>33</v>
      </c>
      <c r="AX492" s="13" t="s">
        <v>72</v>
      </c>
      <c r="AY492" s="157" t="s">
        <v>166</v>
      </c>
    </row>
    <row r="493" spans="2:51" s="13" customFormat="1">
      <c r="B493" s="156"/>
      <c r="D493" s="150" t="s">
        <v>177</v>
      </c>
      <c r="E493" s="157" t="s">
        <v>19</v>
      </c>
      <c r="F493" s="158" t="s">
        <v>1766</v>
      </c>
      <c r="H493" s="159">
        <v>-2.52</v>
      </c>
      <c r="I493" s="160"/>
      <c r="L493" s="156"/>
      <c r="M493" s="161"/>
      <c r="T493" s="162"/>
      <c r="AT493" s="157" t="s">
        <v>177</v>
      </c>
      <c r="AU493" s="157" t="s">
        <v>85</v>
      </c>
      <c r="AV493" s="13" t="s">
        <v>85</v>
      </c>
      <c r="AW493" s="13" t="s">
        <v>33</v>
      </c>
      <c r="AX493" s="13" t="s">
        <v>72</v>
      </c>
      <c r="AY493" s="157" t="s">
        <v>166</v>
      </c>
    </row>
    <row r="494" spans="2:51" s="13" customFormat="1">
      <c r="B494" s="156"/>
      <c r="D494" s="150" t="s">
        <v>177</v>
      </c>
      <c r="E494" s="157" t="s">
        <v>19</v>
      </c>
      <c r="F494" s="158" t="s">
        <v>1767</v>
      </c>
      <c r="H494" s="159">
        <v>1.62</v>
      </c>
      <c r="I494" s="160"/>
      <c r="L494" s="156"/>
      <c r="M494" s="161"/>
      <c r="T494" s="162"/>
      <c r="AT494" s="157" t="s">
        <v>177</v>
      </c>
      <c r="AU494" s="157" t="s">
        <v>85</v>
      </c>
      <c r="AV494" s="13" t="s">
        <v>85</v>
      </c>
      <c r="AW494" s="13" t="s">
        <v>33</v>
      </c>
      <c r="AX494" s="13" t="s">
        <v>72</v>
      </c>
      <c r="AY494" s="157" t="s">
        <v>166</v>
      </c>
    </row>
    <row r="495" spans="2:51" s="12" customFormat="1">
      <c r="B495" s="149"/>
      <c r="D495" s="150" t="s">
        <v>177</v>
      </c>
      <c r="E495" s="151" t="s">
        <v>19</v>
      </c>
      <c r="F495" s="152" t="s">
        <v>2734</v>
      </c>
      <c r="H495" s="151" t="s">
        <v>19</v>
      </c>
      <c r="I495" s="153"/>
      <c r="L495" s="149"/>
      <c r="M495" s="154"/>
      <c r="T495" s="155"/>
      <c r="AT495" s="151" t="s">
        <v>177</v>
      </c>
      <c r="AU495" s="151" t="s">
        <v>85</v>
      </c>
      <c r="AV495" s="12" t="s">
        <v>79</v>
      </c>
      <c r="AW495" s="12" t="s">
        <v>33</v>
      </c>
      <c r="AX495" s="12" t="s">
        <v>72</v>
      </c>
      <c r="AY495" s="151" t="s">
        <v>166</v>
      </c>
    </row>
    <row r="496" spans="2:51" s="13" customFormat="1">
      <c r="B496" s="156"/>
      <c r="D496" s="150" t="s">
        <v>177</v>
      </c>
      <c r="E496" s="157" t="s">
        <v>19</v>
      </c>
      <c r="F496" s="158" t="s">
        <v>2735</v>
      </c>
      <c r="H496" s="159">
        <v>38.122999999999998</v>
      </c>
      <c r="I496" s="160"/>
      <c r="L496" s="156"/>
      <c r="M496" s="161"/>
      <c r="T496" s="162"/>
      <c r="AT496" s="157" t="s">
        <v>177</v>
      </c>
      <c r="AU496" s="157" t="s">
        <v>85</v>
      </c>
      <c r="AV496" s="13" t="s">
        <v>85</v>
      </c>
      <c r="AW496" s="13" t="s">
        <v>33</v>
      </c>
      <c r="AX496" s="13" t="s">
        <v>72</v>
      </c>
      <c r="AY496" s="157" t="s">
        <v>166</v>
      </c>
    </row>
    <row r="497" spans="2:65" s="13" customFormat="1">
      <c r="B497" s="156"/>
      <c r="D497" s="150" t="s">
        <v>177</v>
      </c>
      <c r="E497" s="157" t="s">
        <v>19</v>
      </c>
      <c r="F497" s="158" t="s">
        <v>1766</v>
      </c>
      <c r="H497" s="159">
        <v>-2.52</v>
      </c>
      <c r="I497" s="160"/>
      <c r="L497" s="156"/>
      <c r="M497" s="161"/>
      <c r="T497" s="162"/>
      <c r="AT497" s="157" t="s">
        <v>177</v>
      </c>
      <c r="AU497" s="157" t="s">
        <v>85</v>
      </c>
      <c r="AV497" s="13" t="s">
        <v>85</v>
      </c>
      <c r="AW497" s="13" t="s">
        <v>33</v>
      </c>
      <c r="AX497" s="13" t="s">
        <v>72</v>
      </c>
      <c r="AY497" s="157" t="s">
        <v>166</v>
      </c>
    </row>
    <row r="498" spans="2:65" s="13" customFormat="1">
      <c r="B498" s="156"/>
      <c r="D498" s="150" t="s">
        <v>177</v>
      </c>
      <c r="E498" s="157" t="s">
        <v>19</v>
      </c>
      <c r="F498" s="158" t="s">
        <v>1767</v>
      </c>
      <c r="H498" s="159">
        <v>1.62</v>
      </c>
      <c r="I498" s="160"/>
      <c r="L498" s="156"/>
      <c r="M498" s="161"/>
      <c r="T498" s="162"/>
      <c r="AT498" s="157" t="s">
        <v>177</v>
      </c>
      <c r="AU498" s="157" t="s">
        <v>85</v>
      </c>
      <c r="AV498" s="13" t="s">
        <v>85</v>
      </c>
      <c r="AW498" s="13" t="s">
        <v>33</v>
      </c>
      <c r="AX498" s="13" t="s">
        <v>72</v>
      </c>
      <c r="AY498" s="157" t="s">
        <v>166</v>
      </c>
    </row>
    <row r="499" spans="2:65" s="14" customFormat="1">
      <c r="B499" s="163"/>
      <c r="D499" s="150" t="s">
        <v>177</v>
      </c>
      <c r="E499" s="164" t="s">
        <v>19</v>
      </c>
      <c r="F499" s="165" t="s">
        <v>217</v>
      </c>
      <c r="H499" s="166">
        <v>116.82100000000001</v>
      </c>
      <c r="I499" s="167"/>
      <c r="L499" s="163"/>
      <c r="M499" s="168"/>
      <c r="T499" s="169"/>
      <c r="AT499" s="164" t="s">
        <v>177</v>
      </c>
      <c r="AU499" s="164" t="s">
        <v>85</v>
      </c>
      <c r="AV499" s="14" t="s">
        <v>184</v>
      </c>
      <c r="AW499" s="14" t="s">
        <v>33</v>
      </c>
      <c r="AX499" s="14" t="s">
        <v>72</v>
      </c>
      <c r="AY499" s="164" t="s">
        <v>166</v>
      </c>
    </row>
    <row r="500" spans="2:65" s="12" customFormat="1">
      <c r="B500" s="149"/>
      <c r="D500" s="150" t="s">
        <v>177</v>
      </c>
      <c r="E500" s="151" t="s">
        <v>19</v>
      </c>
      <c r="F500" s="152" t="s">
        <v>472</v>
      </c>
      <c r="H500" s="151" t="s">
        <v>19</v>
      </c>
      <c r="I500" s="153"/>
      <c r="L500" s="149"/>
      <c r="M500" s="154"/>
      <c r="T500" s="155"/>
      <c r="AT500" s="151" t="s">
        <v>177</v>
      </c>
      <c r="AU500" s="151" t="s">
        <v>85</v>
      </c>
      <c r="AV500" s="12" t="s">
        <v>79</v>
      </c>
      <c r="AW500" s="12" t="s">
        <v>33</v>
      </c>
      <c r="AX500" s="12" t="s">
        <v>72</v>
      </c>
      <c r="AY500" s="151" t="s">
        <v>166</v>
      </c>
    </row>
    <row r="501" spans="2:65" s="13" customFormat="1">
      <c r="B501" s="156"/>
      <c r="D501" s="150" t="s">
        <v>177</v>
      </c>
      <c r="E501" s="157" t="s">
        <v>19</v>
      </c>
      <c r="F501" s="158" t="s">
        <v>2736</v>
      </c>
      <c r="H501" s="159">
        <v>116.821</v>
      </c>
      <c r="I501" s="160"/>
      <c r="L501" s="156"/>
      <c r="M501" s="161"/>
      <c r="T501" s="162"/>
      <c r="AT501" s="157" t="s">
        <v>177</v>
      </c>
      <c r="AU501" s="157" t="s">
        <v>85</v>
      </c>
      <c r="AV501" s="13" t="s">
        <v>85</v>
      </c>
      <c r="AW501" s="13" t="s">
        <v>33</v>
      </c>
      <c r="AX501" s="13" t="s">
        <v>72</v>
      </c>
      <c r="AY501" s="157" t="s">
        <v>166</v>
      </c>
    </row>
    <row r="502" spans="2:65" s="14" customFormat="1">
      <c r="B502" s="163"/>
      <c r="D502" s="150" t="s">
        <v>177</v>
      </c>
      <c r="E502" s="164" t="s">
        <v>19</v>
      </c>
      <c r="F502" s="165" t="s">
        <v>217</v>
      </c>
      <c r="H502" s="166">
        <v>116.821</v>
      </c>
      <c r="I502" s="167"/>
      <c r="L502" s="163"/>
      <c r="M502" s="168"/>
      <c r="T502" s="169"/>
      <c r="AT502" s="164" t="s">
        <v>177</v>
      </c>
      <c r="AU502" s="164" t="s">
        <v>85</v>
      </c>
      <c r="AV502" s="14" t="s">
        <v>184</v>
      </c>
      <c r="AW502" s="14" t="s">
        <v>33</v>
      </c>
      <c r="AX502" s="14" t="s">
        <v>72</v>
      </c>
      <c r="AY502" s="164" t="s">
        <v>166</v>
      </c>
    </row>
    <row r="503" spans="2:65" s="15" customFormat="1">
      <c r="B503" s="170"/>
      <c r="D503" s="150" t="s">
        <v>177</v>
      </c>
      <c r="E503" s="171" t="s">
        <v>19</v>
      </c>
      <c r="F503" s="172" t="s">
        <v>228</v>
      </c>
      <c r="H503" s="173">
        <v>233.642</v>
      </c>
      <c r="I503" s="174"/>
      <c r="L503" s="170"/>
      <c r="M503" s="175"/>
      <c r="T503" s="176"/>
      <c r="AT503" s="171" t="s">
        <v>177</v>
      </c>
      <c r="AU503" s="171" t="s">
        <v>85</v>
      </c>
      <c r="AV503" s="15" t="s">
        <v>173</v>
      </c>
      <c r="AW503" s="15" t="s">
        <v>33</v>
      </c>
      <c r="AX503" s="15" t="s">
        <v>79</v>
      </c>
      <c r="AY503" s="171" t="s">
        <v>166</v>
      </c>
    </row>
    <row r="504" spans="2:65" s="1" customFormat="1" ht="24.2" customHeight="1">
      <c r="B504" s="33"/>
      <c r="C504" s="132" t="s">
        <v>677</v>
      </c>
      <c r="D504" s="132" t="s">
        <v>168</v>
      </c>
      <c r="E504" s="133" t="s">
        <v>475</v>
      </c>
      <c r="F504" s="134" t="s">
        <v>476</v>
      </c>
      <c r="G504" s="135" t="s">
        <v>232</v>
      </c>
      <c r="H504" s="136">
        <v>116.821</v>
      </c>
      <c r="I504" s="137"/>
      <c r="J504" s="138">
        <f>ROUND(I504*H504,2)</f>
        <v>0</v>
      </c>
      <c r="K504" s="134" t="s">
        <v>172</v>
      </c>
      <c r="L504" s="33"/>
      <c r="M504" s="139" t="s">
        <v>19</v>
      </c>
      <c r="N504" s="140" t="s">
        <v>44</v>
      </c>
      <c r="P504" s="141">
        <f>O504*H504</f>
        <v>0</v>
      </c>
      <c r="Q504" s="141">
        <v>4.3800000000000002E-3</v>
      </c>
      <c r="R504" s="141">
        <f>Q504*H504</f>
        <v>0.51167598000000003</v>
      </c>
      <c r="S504" s="141">
        <v>0</v>
      </c>
      <c r="T504" s="142">
        <f>S504*H504</f>
        <v>0</v>
      </c>
      <c r="AR504" s="143" t="s">
        <v>173</v>
      </c>
      <c r="AT504" s="143" t="s">
        <v>168</v>
      </c>
      <c r="AU504" s="143" t="s">
        <v>85</v>
      </c>
      <c r="AY504" s="18" t="s">
        <v>166</v>
      </c>
      <c r="BE504" s="144">
        <f>IF(N504="základní",J504,0)</f>
        <v>0</v>
      </c>
      <c r="BF504" s="144">
        <f>IF(N504="snížená",J504,0)</f>
        <v>0</v>
      </c>
      <c r="BG504" s="144">
        <f>IF(N504="zákl. přenesená",J504,0)</f>
        <v>0</v>
      </c>
      <c r="BH504" s="144">
        <f>IF(N504="sníž. přenesená",J504,0)</f>
        <v>0</v>
      </c>
      <c r="BI504" s="144">
        <f>IF(N504="nulová",J504,0)</f>
        <v>0</v>
      </c>
      <c r="BJ504" s="18" t="s">
        <v>85</v>
      </c>
      <c r="BK504" s="144">
        <f>ROUND(I504*H504,2)</f>
        <v>0</v>
      </c>
      <c r="BL504" s="18" t="s">
        <v>173</v>
      </c>
      <c r="BM504" s="143" t="s">
        <v>2737</v>
      </c>
    </row>
    <row r="505" spans="2:65" s="1" customFormat="1">
      <c r="B505" s="33"/>
      <c r="D505" s="145" t="s">
        <v>175</v>
      </c>
      <c r="F505" s="146" t="s">
        <v>478</v>
      </c>
      <c r="I505" s="147"/>
      <c r="L505" s="33"/>
      <c r="M505" s="148"/>
      <c r="T505" s="54"/>
      <c r="AT505" s="18" t="s">
        <v>175</v>
      </c>
      <c r="AU505" s="18" t="s">
        <v>85</v>
      </c>
    </row>
    <row r="506" spans="2:65" s="1" customFormat="1" ht="24.2" customHeight="1">
      <c r="B506" s="33"/>
      <c r="C506" s="132" t="s">
        <v>681</v>
      </c>
      <c r="D506" s="132" t="s">
        <v>168</v>
      </c>
      <c r="E506" s="133" t="s">
        <v>480</v>
      </c>
      <c r="F506" s="134" t="s">
        <v>481</v>
      </c>
      <c r="G506" s="135" t="s">
        <v>257</v>
      </c>
      <c r="H506" s="136">
        <v>25.074999999999999</v>
      </c>
      <c r="I506" s="137"/>
      <c r="J506" s="138">
        <f>ROUND(I506*H506,2)</f>
        <v>0</v>
      </c>
      <c r="K506" s="134" t="s">
        <v>172</v>
      </c>
      <c r="L506" s="33"/>
      <c r="M506" s="139" t="s">
        <v>19</v>
      </c>
      <c r="N506" s="140" t="s">
        <v>44</v>
      </c>
      <c r="P506" s="141">
        <f>O506*H506</f>
        <v>0</v>
      </c>
      <c r="Q506" s="141">
        <v>0</v>
      </c>
      <c r="R506" s="141">
        <f>Q506*H506</f>
        <v>0</v>
      </c>
      <c r="S506" s="141">
        <v>0</v>
      </c>
      <c r="T506" s="142">
        <f>S506*H506</f>
        <v>0</v>
      </c>
      <c r="AR506" s="143" t="s">
        <v>173</v>
      </c>
      <c r="AT506" s="143" t="s">
        <v>168</v>
      </c>
      <c r="AU506" s="143" t="s">
        <v>85</v>
      </c>
      <c r="AY506" s="18" t="s">
        <v>166</v>
      </c>
      <c r="BE506" s="144">
        <f>IF(N506="základní",J506,0)</f>
        <v>0</v>
      </c>
      <c r="BF506" s="144">
        <f>IF(N506="snížená",J506,0)</f>
        <v>0</v>
      </c>
      <c r="BG506" s="144">
        <f>IF(N506="zákl. přenesená",J506,0)</f>
        <v>0</v>
      </c>
      <c r="BH506" s="144">
        <f>IF(N506="sníž. přenesená",J506,0)</f>
        <v>0</v>
      </c>
      <c r="BI506" s="144">
        <f>IF(N506="nulová",J506,0)</f>
        <v>0</v>
      </c>
      <c r="BJ506" s="18" t="s">
        <v>85</v>
      </c>
      <c r="BK506" s="144">
        <f>ROUND(I506*H506,2)</f>
        <v>0</v>
      </c>
      <c r="BL506" s="18" t="s">
        <v>173</v>
      </c>
      <c r="BM506" s="143" t="s">
        <v>2738</v>
      </c>
    </row>
    <row r="507" spans="2:65" s="1" customFormat="1">
      <c r="B507" s="33"/>
      <c r="D507" s="145" t="s">
        <v>175</v>
      </c>
      <c r="F507" s="146" t="s">
        <v>483</v>
      </c>
      <c r="I507" s="147"/>
      <c r="L507" s="33"/>
      <c r="M507" s="148"/>
      <c r="T507" s="54"/>
      <c r="AT507" s="18" t="s">
        <v>175</v>
      </c>
      <c r="AU507" s="18" t="s">
        <v>85</v>
      </c>
    </row>
    <row r="508" spans="2:65" s="12" customFormat="1">
      <c r="B508" s="149"/>
      <c r="D508" s="150" t="s">
        <v>177</v>
      </c>
      <c r="E508" s="151" t="s">
        <v>19</v>
      </c>
      <c r="F508" s="152" t="s">
        <v>213</v>
      </c>
      <c r="H508" s="151" t="s">
        <v>19</v>
      </c>
      <c r="I508" s="153"/>
      <c r="L508" s="149"/>
      <c r="M508" s="154"/>
      <c r="T508" s="155"/>
      <c r="AT508" s="151" t="s">
        <v>177</v>
      </c>
      <c r="AU508" s="151" t="s">
        <v>85</v>
      </c>
      <c r="AV508" s="12" t="s">
        <v>79</v>
      </c>
      <c r="AW508" s="12" t="s">
        <v>33</v>
      </c>
      <c r="AX508" s="12" t="s">
        <v>72</v>
      </c>
      <c r="AY508" s="151" t="s">
        <v>166</v>
      </c>
    </row>
    <row r="509" spans="2:65" s="13" customFormat="1">
      <c r="B509" s="156"/>
      <c r="D509" s="150" t="s">
        <v>177</v>
      </c>
      <c r="E509" s="157" t="s">
        <v>19</v>
      </c>
      <c r="F509" s="158" t="s">
        <v>2739</v>
      </c>
      <c r="H509" s="159">
        <v>7.875</v>
      </c>
      <c r="I509" s="160"/>
      <c r="L509" s="156"/>
      <c r="M509" s="161"/>
      <c r="T509" s="162"/>
      <c r="AT509" s="157" t="s">
        <v>177</v>
      </c>
      <c r="AU509" s="157" t="s">
        <v>85</v>
      </c>
      <c r="AV509" s="13" t="s">
        <v>85</v>
      </c>
      <c r="AW509" s="13" t="s">
        <v>33</v>
      </c>
      <c r="AX509" s="13" t="s">
        <v>72</v>
      </c>
      <c r="AY509" s="157" t="s">
        <v>166</v>
      </c>
    </row>
    <row r="510" spans="2:65" s="12" customFormat="1">
      <c r="B510" s="149"/>
      <c r="D510" s="150" t="s">
        <v>177</v>
      </c>
      <c r="E510" s="151" t="s">
        <v>19</v>
      </c>
      <c r="F510" s="152" t="s">
        <v>218</v>
      </c>
      <c r="H510" s="151" t="s">
        <v>19</v>
      </c>
      <c r="I510" s="153"/>
      <c r="L510" s="149"/>
      <c r="M510" s="154"/>
      <c r="T510" s="155"/>
      <c r="AT510" s="151" t="s">
        <v>177</v>
      </c>
      <c r="AU510" s="151" t="s">
        <v>85</v>
      </c>
      <c r="AV510" s="12" t="s">
        <v>79</v>
      </c>
      <c r="AW510" s="12" t="s">
        <v>33</v>
      </c>
      <c r="AX510" s="12" t="s">
        <v>72</v>
      </c>
      <c r="AY510" s="151" t="s">
        <v>166</v>
      </c>
    </row>
    <row r="511" spans="2:65" s="13" customFormat="1">
      <c r="B511" s="156"/>
      <c r="D511" s="150" t="s">
        <v>177</v>
      </c>
      <c r="E511" s="157" t="s">
        <v>19</v>
      </c>
      <c r="F511" s="158" t="s">
        <v>2740</v>
      </c>
      <c r="H511" s="159">
        <v>11.8</v>
      </c>
      <c r="I511" s="160"/>
      <c r="L511" s="156"/>
      <c r="M511" s="161"/>
      <c r="T511" s="162"/>
      <c r="AT511" s="157" t="s">
        <v>177</v>
      </c>
      <c r="AU511" s="157" t="s">
        <v>85</v>
      </c>
      <c r="AV511" s="13" t="s">
        <v>85</v>
      </c>
      <c r="AW511" s="13" t="s">
        <v>33</v>
      </c>
      <c r="AX511" s="13" t="s">
        <v>72</v>
      </c>
      <c r="AY511" s="157" t="s">
        <v>166</v>
      </c>
    </row>
    <row r="512" spans="2:65" s="12" customFormat="1">
      <c r="B512" s="149"/>
      <c r="D512" s="150" t="s">
        <v>177</v>
      </c>
      <c r="E512" s="151" t="s">
        <v>19</v>
      </c>
      <c r="F512" s="152" t="s">
        <v>2549</v>
      </c>
      <c r="H512" s="151" t="s">
        <v>19</v>
      </c>
      <c r="I512" s="153"/>
      <c r="L512" s="149"/>
      <c r="M512" s="154"/>
      <c r="T512" s="155"/>
      <c r="AT512" s="151" t="s">
        <v>177</v>
      </c>
      <c r="AU512" s="151" t="s">
        <v>85</v>
      </c>
      <c r="AV512" s="12" t="s">
        <v>79</v>
      </c>
      <c r="AW512" s="12" t="s">
        <v>33</v>
      </c>
      <c r="AX512" s="12" t="s">
        <v>72</v>
      </c>
      <c r="AY512" s="151" t="s">
        <v>166</v>
      </c>
    </row>
    <row r="513" spans="2:65" s="13" customFormat="1">
      <c r="B513" s="156"/>
      <c r="D513" s="150" t="s">
        <v>177</v>
      </c>
      <c r="E513" s="157" t="s">
        <v>19</v>
      </c>
      <c r="F513" s="158" t="s">
        <v>2741</v>
      </c>
      <c r="H513" s="159">
        <v>5.4</v>
      </c>
      <c r="I513" s="160"/>
      <c r="L513" s="156"/>
      <c r="M513" s="161"/>
      <c r="T513" s="162"/>
      <c r="AT513" s="157" t="s">
        <v>177</v>
      </c>
      <c r="AU513" s="157" t="s">
        <v>85</v>
      </c>
      <c r="AV513" s="13" t="s">
        <v>85</v>
      </c>
      <c r="AW513" s="13" t="s">
        <v>33</v>
      </c>
      <c r="AX513" s="13" t="s">
        <v>72</v>
      </c>
      <c r="AY513" s="157" t="s">
        <v>166</v>
      </c>
    </row>
    <row r="514" spans="2:65" s="15" customFormat="1">
      <c r="B514" s="170"/>
      <c r="D514" s="150" t="s">
        <v>177</v>
      </c>
      <c r="E514" s="171" t="s">
        <v>19</v>
      </c>
      <c r="F514" s="172" t="s">
        <v>228</v>
      </c>
      <c r="H514" s="173">
        <v>25.075000000000003</v>
      </c>
      <c r="I514" s="174"/>
      <c r="L514" s="170"/>
      <c r="M514" s="175"/>
      <c r="T514" s="176"/>
      <c r="AT514" s="171" t="s">
        <v>177</v>
      </c>
      <c r="AU514" s="171" t="s">
        <v>85</v>
      </c>
      <c r="AV514" s="15" t="s">
        <v>173</v>
      </c>
      <c r="AW514" s="15" t="s">
        <v>33</v>
      </c>
      <c r="AX514" s="15" t="s">
        <v>79</v>
      </c>
      <c r="AY514" s="171" t="s">
        <v>166</v>
      </c>
    </row>
    <row r="515" spans="2:65" s="1" customFormat="1" ht="16.5" customHeight="1">
      <c r="B515" s="33"/>
      <c r="C515" s="177" t="s">
        <v>691</v>
      </c>
      <c r="D515" s="177" t="s">
        <v>488</v>
      </c>
      <c r="E515" s="178" t="s">
        <v>489</v>
      </c>
      <c r="F515" s="179" t="s">
        <v>490</v>
      </c>
      <c r="G515" s="180" t="s">
        <v>257</v>
      </c>
      <c r="H515" s="181">
        <v>28.835999999999999</v>
      </c>
      <c r="I515" s="182"/>
      <c r="J515" s="183">
        <f>ROUND(I515*H515,2)</f>
        <v>0</v>
      </c>
      <c r="K515" s="179" t="s">
        <v>172</v>
      </c>
      <c r="L515" s="184"/>
      <c r="M515" s="185" t="s">
        <v>19</v>
      </c>
      <c r="N515" s="186" t="s">
        <v>44</v>
      </c>
      <c r="P515" s="141">
        <f>O515*H515</f>
        <v>0</v>
      </c>
      <c r="Q515" s="141">
        <v>3.0000000000000001E-5</v>
      </c>
      <c r="R515" s="141">
        <f>Q515*H515</f>
        <v>8.6507999999999995E-4</v>
      </c>
      <c r="S515" s="141">
        <v>0</v>
      </c>
      <c r="T515" s="142">
        <f>S515*H515</f>
        <v>0</v>
      </c>
      <c r="AR515" s="143" t="s">
        <v>229</v>
      </c>
      <c r="AT515" s="143" t="s">
        <v>488</v>
      </c>
      <c r="AU515" s="143" t="s">
        <v>85</v>
      </c>
      <c r="AY515" s="18" t="s">
        <v>166</v>
      </c>
      <c r="BE515" s="144">
        <f>IF(N515="základní",J515,0)</f>
        <v>0</v>
      </c>
      <c r="BF515" s="144">
        <f>IF(N515="snížená",J515,0)</f>
        <v>0</v>
      </c>
      <c r="BG515" s="144">
        <f>IF(N515="zákl. přenesená",J515,0)</f>
        <v>0</v>
      </c>
      <c r="BH515" s="144">
        <f>IF(N515="sníž. přenesená",J515,0)</f>
        <v>0</v>
      </c>
      <c r="BI515" s="144">
        <f>IF(N515="nulová",J515,0)</f>
        <v>0</v>
      </c>
      <c r="BJ515" s="18" t="s">
        <v>85</v>
      </c>
      <c r="BK515" s="144">
        <f>ROUND(I515*H515,2)</f>
        <v>0</v>
      </c>
      <c r="BL515" s="18" t="s">
        <v>173</v>
      </c>
      <c r="BM515" s="143" t="s">
        <v>2742</v>
      </c>
    </row>
    <row r="516" spans="2:65" s="13" customFormat="1">
      <c r="B516" s="156"/>
      <c r="D516" s="150" t="s">
        <v>177</v>
      </c>
      <c r="F516" s="158" t="s">
        <v>2743</v>
      </c>
      <c r="H516" s="159">
        <v>28.835999999999999</v>
      </c>
      <c r="I516" s="160"/>
      <c r="L516" s="156"/>
      <c r="M516" s="161"/>
      <c r="T516" s="162"/>
      <c r="AT516" s="157" t="s">
        <v>177</v>
      </c>
      <c r="AU516" s="157" t="s">
        <v>85</v>
      </c>
      <c r="AV516" s="13" t="s">
        <v>85</v>
      </c>
      <c r="AW516" s="13" t="s">
        <v>4</v>
      </c>
      <c r="AX516" s="13" t="s">
        <v>79</v>
      </c>
      <c r="AY516" s="157" t="s">
        <v>166</v>
      </c>
    </row>
    <row r="517" spans="2:65" s="1" customFormat="1" ht="16.5" customHeight="1">
      <c r="B517" s="33"/>
      <c r="C517" s="132" t="s">
        <v>696</v>
      </c>
      <c r="D517" s="132" t="s">
        <v>168</v>
      </c>
      <c r="E517" s="133" t="s">
        <v>494</v>
      </c>
      <c r="F517" s="134" t="s">
        <v>495</v>
      </c>
      <c r="G517" s="135" t="s">
        <v>232</v>
      </c>
      <c r="H517" s="136">
        <v>116.821</v>
      </c>
      <c r="I517" s="137"/>
      <c r="J517" s="138">
        <f>ROUND(I517*H517,2)</f>
        <v>0</v>
      </c>
      <c r="K517" s="134" t="s">
        <v>172</v>
      </c>
      <c r="L517" s="33"/>
      <c r="M517" s="139" t="s">
        <v>19</v>
      </c>
      <c r="N517" s="140" t="s">
        <v>44</v>
      </c>
      <c r="P517" s="141">
        <f>O517*H517</f>
        <v>0</v>
      </c>
      <c r="Q517" s="141">
        <v>4.0000000000000001E-3</v>
      </c>
      <c r="R517" s="141">
        <f>Q517*H517</f>
        <v>0.46728399999999998</v>
      </c>
      <c r="S517" s="141">
        <v>0</v>
      </c>
      <c r="T517" s="142">
        <f>S517*H517</f>
        <v>0</v>
      </c>
      <c r="AR517" s="143" t="s">
        <v>173</v>
      </c>
      <c r="AT517" s="143" t="s">
        <v>168</v>
      </c>
      <c r="AU517" s="143" t="s">
        <v>85</v>
      </c>
      <c r="AY517" s="18" t="s">
        <v>166</v>
      </c>
      <c r="BE517" s="144">
        <f>IF(N517="základní",J517,0)</f>
        <v>0</v>
      </c>
      <c r="BF517" s="144">
        <f>IF(N517="snížená",J517,0)</f>
        <v>0</v>
      </c>
      <c r="BG517" s="144">
        <f>IF(N517="zákl. přenesená",J517,0)</f>
        <v>0</v>
      </c>
      <c r="BH517" s="144">
        <f>IF(N517="sníž. přenesená",J517,0)</f>
        <v>0</v>
      </c>
      <c r="BI517" s="144">
        <f>IF(N517="nulová",J517,0)</f>
        <v>0</v>
      </c>
      <c r="BJ517" s="18" t="s">
        <v>85</v>
      </c>
      <c r="BK517" s="144">
        <f>ROUND(I517*H517,2)</f>
        <v>0</v>
      </c>
      <c r="BL517" s="18" t="s">
        <v>173</v>
      </c>
      <c r="BM517" s="143" t="s">
        <v>2744</v>
      </c>
    </row>
    <row r="518" spans="2:65" s="1" customFormat="1">
      <c r="B518" s="33"/>
      <c r="D518" s="145" t="s">
        <v>175</v>
      </c>
      <c r="F518" s="146" t="s">
        <v>497</v>
      </c>
      <c r="I518" s="147"/>
      <c r="L518" s="33"/>
      <c r="M518" s="148"/>
      <c r="T518" s="54"/>
      <c r="AT518" s="18" t="s">
        <v>175</v>
      </c>
      <c r="AU518" s="18" t="s">
        <v>85</v>
      </c>
    </row>
    <row r="519" spans="2:65" s="1" customFormat="1" ht="16.5" customHeight="1">
      <c r="B519" s="33"/>
      <c r="C519" s="132" t="s">
        <v>708</v>
      </c>
      <c r="D519" s="132" t="s">
        <v>168</v>
      </c>
      <c r="E519" s="133" t="s">
        <v>2745</v>
      </c>
      <c r="F519" s="134" t="s">
        <v>2746</v>
      </c>
      <c r="G519" s="135" t="s">
        <v>232</v>
      </c>
      <c r="H519" s="136">
        <v>22.2</v>
      </c>
      <c r="I519" s="137"/>
      <c r="J519" s="138">
        <f>ROUND(I519*H519,2)</f>
        <v>0</v>
      </c>
      <c r="K519" s="134" t="s">
        <v>172</v>
      </c>
      <c r="L519" s="33"/>
      <c r="M519" s="139" t="s">
        <v>19</v>
      </c>
      <c r="N519" s="140" t="s">
        <v>44</v>
      </c>
      <c r="P519" s="141">
        <f>O519*H519</f>
        <v>0</v>
      </c>
      <c r="Q519" s="141">
        <v>0</v>
      </c>
      <c r="R519" s="141">
        <f>Q519*H519</f>
        <v>0</v>
      </c>
      <c r="S519" s="141">
        <v>0</v>
      </c>
      <c r="T519" s="142">
        <f>S519*H519</f>
        <v>0</v>
      </c>
      <c r="AR519" s="143" t="s">
        <v>291</v>
      </c>
      <c r="AT519" s="143" t="s">
        <v>168</v>
      </c>
      <c r="AU519" s="143" t="s">
        <v>85</v>
      </c>
      <c r="AY519" s="18" t="s">
        <v>166</v>
      </c>
      <c r="BE519" s="144">
        <f>IF(N519="základní",J519,0)</f>
        <v>0</v>
      </c>
      <c r="BF519" s="144">
        <f>IF(N519="snížená",J519,0)</f>
        <v>0</v>
      </c>
      <c r="BG519" s="144">
        <f>IF(N519="zákl. přenesená",J519,0)</f>
        <v>0</v>
      </c>
      <c r="BH519" s="144">
        <f>IF(N519="sníž. přenesená",J519,0)</f>
        <v>0</v>
      </c>
      <c r="BI519" s="144">
        <f>IF(N519="nulová",J519,0)</f>
        <v>0</v>
      </c>
      <c r="BJ519" s="18" t="s">
        <v>85</v>
      </c>
      <c r="BK519" s="144">
        <f>ROUND(I519*H519,2)</f>
        <v>0</v>
      </c>
      <c r="BL519" s="18" t="s">
        <v>291</v>
      </c>
      <c r="BM519" s="143" t="s">
        <v>2747</v>
      </c>
    </row>
    <row r="520" spans="2:65" s="1" customFormat="1">
      <c r="B520" s="33"/>
      <c r="D520" s="145" t="s">
        <v>175</v>
      </c>
      <c r="F520" s="146" t="s">
        <v>2748</v>
      </c>
      <c r="I520" s="147"/>
      <c r="L520" s="33"/>
      <c r="M520" s="148"/>
      <c r="T520" s="54"/>
      <c r="AT520" s="18" t="s">
        <v>175</v>
      </c>
      <c r="AU520" s="18" t="s">
        <v>85</v>
      </c>
    </row>
    <row r="521" spans="2:65" s="12" customFormat="1">
      <c r="B521" s="149"/>
      <c r="D521" s="150" t="s">
        <v>177</v>
      </c>
      <c r="E521" s="151" t="s">
        <v>19</v>
      </c>
      <c r="F521" s="152" t="s">
        <v>2749</v>
      </c>
      <c r="H521" s="151" t="s">
        <v>19</v>
      </c>
      <c r="I521" s="153"/>
      <c r="L521" s="149"/>
      <c r="M521" s="154"/>
      <c r="T521" s="155"/>
      <c r="AT521" s="151" t="s">
        <v>177</v>
      </c>
      <c r="AU521" s="151" t="s">
        <v>85</v>
      </c>
      <c r="AV521" s="12" t="s">
        <v>79</v>
      </c>
      <c r="AW521" s="12" t="s">
        <v>33</v>
      </c>
      <c r="AX521" s="12" t="s">
        <v>72</v>
      </c>
      <c r="AY521" s="151" t="s">
        <v>166</v>
      </c>
    </row>
    <row r="522" spans="2:65" s="13" customFormat="1">
      <c r="B522" s="156"/>
      <c r="D522" s="150" t="s">
        <v>177</v>
      </c>
      <c r="E522" s="157" t="s">
        <v>19</v>
      </c>
      <c r="F522" s="158" t="s">
        <v>2750</v>
      </c>
      <c r="H522" s="159">
        <v>22.2</v>
      </c>
      <c r="I522" s="160"/>
      <c r="L522" s="156"/>
      <c r="M522" s="161"/>
      <c r="T522" s="162"/>
      <c r="AT522" s="157" t="s">
        <v>177</v>
      </c>
      <c r="AU522" s="157" t="s">
        <v>85</v>
      </c>
      <c r="AV522" s="13" t="s">
        <v>85</v>
      </c>
      <c r="AW522" s="13" t="s">
        <v>33</v>
      </c>
      <c r="AX522" s="13" t="s">
        <v>79</v>
      </c>
      <c r="AY522" s="157" t="s">
        <v>166</v>
      </c>
    </row>
    <row r="523" spans="2:65" s="1" customFormat="1" ht="21.75" customHeight="1">
      <c r="B523" s="33"/>
      <c r="C523" s="132" t="s">
        <v>714</v>
      </c>
      <c r="D523" s="132" t="s">
        <v>168</v>
      </c>
      <c r="E523" s="133" t="s">
        <v>2751</v>
      </c>
      <c r="F523" s="134" t="s">
        <v>2752</v>
      </c>
      <c r="G523" s="135" t="s">
        <v>232</v>
      </c>
      <c r="H523" s="136">
        <v>22.2</v>
      </c>
      <c r="I523" s="137"/>
      <c r="J523" s="138">
        <f>ROUND(I523*H523,2)</f>
        <v>0</v>
      </c>
      <c r="K523" s="134" t="s">
        <v>172</v>
      </c>
      <c r="L523" s="33"/>
      <c r="M523" s="139" t="s">
        <v>19</v>
      </c>
      <c r="N523" s="140" t="s">
        <v>44</v>
      </c>
      <c r="P523" s="141">
        <f>O523*H523</f>
        <v>0</v>
      </c>
      <c r="Q523" s="141">
        <v>7.3499999999999998E-3</v>
      </c>
      <c r="R523" s="141">
        <f>Q523*H523</f>
        <v>0.16316999999999998</v>
      </c>
      <c r="S523" s="141">
        <v>0</v>
      </c>
      <c r="T523" s="142">
        <f>S523*H523</f>
        <v>0</v>
      </c>
      <c r="AR523" s="143" t="s">
        <v>173</v>
      </c>
      <c r="AT523" s="143" t="s">
        <v>168</v>
      </c>
      <c r="AU523" s="143" t="s">
        <v>85</v>
      </c>
      <c r="AY523" s="18" t="s">
        <v>166</v>
      </c>
      <c r="BE523" s="144">
        <f>IF(N523="základní",J523,0)</f>
        <v>0</v>
      </c>
      <c r="BF523" s="144">
        <f>IF(N523="snížená",J523,0)</f>
        <v>0</v>
      </c>
      <c r="BG523" s="144">
        <f>IF(N523="zákl. přenesená",J523,0)</f>
        <v>0</v>
      </c>
      <c r="BH523" s="144">
        <f>IF(N523="sníž. přenesená",J523,0)</f>
        <v>0</v>
      </c>
      <c r="BI523" s="144">
        <f>IF(N523="nulová",J523,0)</f>
        <v>0</v>
      </c>
      <c r="BJ523" s="18" t="s">
        <v>85</v>
      </c>
      <c r="BK523" s="144">
        <f>ROUND(I523*H523,2)</f>
        <v>0</v>
      </c>
      <c r="BL523" s="18" t="s">
        <v>173</v>
      </c>
      <c r="BM523" s="143" t="s">
        <v>2753</v>
      </c>
    </row>
    <row r="524" spans="2:65" s="1" customFormat="1">
      <c r="B524" s="33"/>
      <c r="D524" s="145" t="s">
        <v>175</v>
      </c>
      <c r="F524" s="146" t="s">
        <v>2754</v>
      </c>
      <c r="I524" s="147"/>
      <c r="L524" s="33"/>
      <c r="M524" s="148"/>
      <c r="T524" s="54"/>
      <c r="AT524" s="18" t="s">
        <v>175</v>
      </c>
      <c r="AU524" s="18" t="s">
        <v>85</v>
      </c>
    </row>
    <row r="525" spans="2:65" s="12" customFormat="1">
      <c r="B525" s="149"/>
      <c r="D525" s="150" t="s">
        <v>177</v>
      </c>
      <c r="E525" s="151" t="s">
        <v>19</v>
      </c>
      <c r="F525" s="152" t="s">
        <v>2749</v>
      </c>
      <c r="H525" s="151" t="s">
        <v>19</v>
      </c>
      <c r="I525" s="153"/>
      <c r="L525" s="149"/>
      <c r="M525" s="154"/>
      <c r="T525" s="155"/>
      <c r="AT525" s="151" t="s">
        <v>177</v>
      </c>
      <c r="AU525" s="151" t="s">
        <v>85</v>
      </c>
      <c r="AV525" s="12" t="s">
        <v>79</v>
      </c>
      <c r="AW525" s="12" t="s">
        <v>33</v>
      </c>
      <c r="AX525" s="12" t="s">
        <v>72</v>
      </c>
      <c r="AY525" s="151" t="s">
        <v>166</v>
      </c>
    </row>
    <row r="526" spans="2:65" s="13" customFormat="1">
      <c r="B526" s="156"/>
      <c r="D526" s="150" t="s">
        <v>177</v>
      </c>
      <c r="E526" s="157" t="s">
        <v>19</v>
      </c>
      <c r="F526" s="158" t="s">
        <v>2750</v>
      </c>
      <c r="H526" s="159">
        <v>22.2</v>
      </c>
      <c r="I526" s="160"/>
      <c r="L526" s="156"/>
      <c r="M526" s="161"/>
      <c r="T526" s="162"/>
      <c r="AT526" s="157" t="s">
        <v>177</v>
      </c>
      <c r="AU526" s="157" t="s">
        <v>85</v>
      </c>
      <c r="AV526" s="13" t="s">
        <v>85</v>
      </c>
      <c r="AW526" s="13" t="s">
        <v>33</v>
      </c>
      <c r="AX526" s="13" t="s">
        <v>79</v>
      </c>
      <c r="AY526" s="157" t="s">
        <v>166</v>
      </c>
    </row>
    <row r="527" spans="2:65" s="1" customFormat="1" ht="21.75" customHeight="1">
      <c r="B527" s="33"/>
      <c r="C527" s="132" t="s">
        <v>731</v>
      </c>
      <c r="D527" s="132" t="s">
        <v>168</v>
      </c>
      <c r="E527" s="133" t="s">
        <v>2755</v>
      </c>
      <c r="F527" s="134" t="s">
        <v>2756</v>
      </c>
      <c r="G527" s="135" t="s">
        <v>232</v>
      </c>
      <c r="H527" s="136">
        <v>22.2</v>
      </c>
      <c r="I527" s="137"/>
      <c r="J527" s="138">
        <f>ROUND(I527*H527,2)</f>
        <v>0</v>
      </c>
      <c r="K527" s="134" t="s">
        <v>172</v>
      </c>
      <c r="L527" s="33"/>
      <c r="M527" s="139" t="s">
        <v>19</v>
      </c>
      <c r="N527" s="140" t="s">
        <v>44</v>
      </c>
      <c r="P527" s="141">
        <f>O527*H527</f>
        <v>0</v>
      </c>
      <c r="Q527" s="141">
        <v>3.15E-2</v>
      </c>
      <c r="R527" s="141">
        <f>Q527*H527</f>
        <v>0.69930000000000003</v>
      </c>
      <c r="S527" s="141">
        <v>0</v>
      </c>
      <c r="T527" s="142">
        <f>S527*H527</f>
        <v>0</v>
      </c>
      <c r="AR527" s="143" t="s">
        <v>173</v>
      </c>
      <c r="AT527" s="143" t="s">
        <v>168</v>
      </c>
      <c r="AU527" s="143" t="s">
        <v>85</v>
      </c>
      <c r="AY527" s="18" t="s">
        <v>166</v>
      </c>
      <c r="BE527" s="144">
        <f>IF(N527="základní",J527,0)</f>
        <v>0</v>
      </c>
      <c r="BF527" s="144">
        <f>IF(N527="snížená",J527,0)</f>
        <v>0</v>
      </c>
      <c r="BG527" s="144">
        <f>IF(N527="zákl. přenesená",J527,0)</f>
        <v>0</v>
      </c>
      <c r="BH527" s="144">
        <f>IF(N527="sníž. přenesená",J527,0)</f>
        <v>0</v>
      </c>
      <c r="BI527" s="144">
        <f>IF(N527="nulová",J527,0)</f>
        <v>0</v>
      </c>
      <c r="BJ527" s="18" t="s">
        <v>85</v>
      </c>
      <c r="BK527" s="144">
        <f>ROUND(I527*H527,2)</f>
        <v>0</v>
      </c>
      <c r="BL527" s="18" t="s">
        <v>173</v>
      </c>
      <c r="BM527" s="143" t="s">
        <v>2757</v>
      </c>
    </row>
    <row r="528" spans="2:65" s="1" customFormat="1">
      <c r="B528" s="33"/>
      <c r="D528" s="145" t="s">
        <v>175</v>
      </c>
      <c r="F528" s="146" t="s">
        <v>2758</v>
      </c>
      <c r="I528" s="147"/>
      <c r="L528" s="33"/>
      <c r="M528" s="148"/>
      <c r="T528" s="54"/>
      <c r="AT528" s="18" t="s">
        <v>175</v>
      </c>
      <c r="AU528" s="18" t="s">
        <v>85</v>
      </c>
    </row>
    <row r="529" spans="2:65" s="1" customFormat="1" ht="24.2" customHeight="1">
      <c r="B529" s="33"/>
      <c r="C529" s="132" t="s">
        <v>738</v>
      </c>
      <c r="D529" s="132" t="s">
        <v>168</v>
      </c>
      <c r="E529" s="133" t="s">
        <v>2759</v>
      </c>
      <c r="F529" s="134" t="s">
        <v>2760</v>
      </c>
      <c r="G529" s="135" t="s">
        <v>232</v>
      </c>
      <c r="H529" s="136">
        <v>22.2</v>
      </c>
      <c r="I529" s="137"/>
      <c r="J529" s="138">
        <f>ROUND(I529*H529,2)</f>
        <v>0</v>
      </c>
      <c r="K529" s="134" t="s">
        <v>172</v>
      </c>
      <c r="L529" s="33"/>
      <c r="M529" s="139" t="s">
        <v>19</v>
      </c>
      <c r="N529" s="140" t="s">
        <v>44</v>
      </c>
      <c r="P529" s="141">
        <f>O529*H529</f>
        <v>0</v>
      </c>
      <c r="Q529" s="141">
        <v>1.0500000000000001E-2</v>
      </c>
      <c r="R529" s="141">
        <f>Q529*H529</f>
        <v>0.2331</v>
      </c>
      <c r="S529" s="141">
        <v>0</v>
      </c>
      <c r="T529" s="142">
        <f>S529*H529</f>
        <v>0</v>
      </c>
      <c r="AR529" s="143" t="s">
        <v>173</v>
      </c>
      <c r="AT529" s="143" t="s">
        <v>168</v>
      </c>
      <c r="AU529" s="143" t="s">
        <v>85</v>
      </c>
      <c r="AY529" s="18" t="s">
        <v>166</v>
      </c>
      <c r="BE529" s="144">
        <f>IF(N529="základní",J529,0)</f>
        <v>0</v>
      </c>
      <c r="BF529" s="144">
        <f>IF(N529="snížená",J529,0)</f>
        <v>0</v>
      </c>
      <c r="BG529" s="144">
        <f>IF(N529="zákl. přenesená",J529,0)</f>
        <v>0</v>
      </c>
      <c r="BH529" s="144">
        <f>IF(N529="sníž. přenesená",J529,0)</f>
        <v>0</v>
      </c>
      <c r="BI529" s="144">
        <f>IF(N529="nulová",J529,0)</f>
        <v>0</v>
      </c>
      <c r="BJ529" s="18" t="s">
        <v>85</v>
      </c>
      <c r="BK529" s="144">
        <f>ROUND(I529*H529,2)</f>
        <v>0</v>
      </c>
      <c r="BL529" s="18" t="s">
        <v>173</v>
      </c>
      <c r="BM529" s="143" t="s">
        <v>2761</v>
      </c>
    </row>
    <row r="530" spans="2:65" s="1" customFormat="1">
      <c r="B530" s="33"/>
      <c r="D530" s="145" t="s">
        <v>175</v>
      </c>
      <c r="F530" s="146" t="s">
        <v>2762</v>
      </c>
      <c r="I530" s="147"/>
      <c r="L530" s="33"/>
      <c r="M530" s="148"/>
      <c r="T530" s="54"/>
      <c r="AT530" s="18" t="s">
        <v>175</v>
      </c>
      <c r="AU530" s="18" t="s">
        <v>85</v>
      </c>
    </row>
    <row r="531" spans="2:65" s="1" customFormat="1" ht="24.2" customHeight="1">
      <c r="B531" s="33"/>
      <c r="C531" s="132" t="s">
        <v>745</v>
      </c>
      <c r="D531" s="132" t="s">
        <v>168</v>
      </c>
      <c r="E531" s="133" t="s">
        <v>1986</v>
      </c>
      <c r="F531" s="134" t="s">
        <v>1987</v>
      </c>
      <c r="G531" s="135" t="s">
        <v>171</v>
      </c>
      <c r="H531" s="136">
        <v>0.86</v>
      </c>
      <c r="I531" s="137"/>
      <c r="J531" s="138">
        <f>ROUND(I531*H531,2)</f>
        <v>0</v>
      </c>
      <c r="K531" s="134" t="s">
        <v>172</v>
      </c>
      <c r="L531" s="33"/>
      <c r="M531" s="139" t="s">
        <v>19</v>
      </c>
      <c r="N531" s="140" t="s">
        <v>44</v>
      </c>
      <c r="P531" s="141">
        <f>O531*H531</f>
        <v>0</v>
      </c>
      <c r="Q531" s="141">
        <v>2.3010199999999998</v>
      </c>
      <c r="R531" s="141">
        <f>Q531*H531</f>
        <v>1.9788771999999999</v>
      </c>
      <c r="S531" s="141">
        <v>0</v>
      </c>
      <c r="T531" s="142">
        <f>S531*H531</f>
        <v>0</v>
      </c>
      <c r="AR531" s="143" t="s">
        <v>173</v>
      </c>
      <c r="AT531" s="143" t="s">
        <v>168</v>
      </c>
      <c r="AU531" s="143" t="s">
        <v>85</v>
      </c>
      <c r="AY531" s="18" t="s">
        <v>166</v>
      </c>
      <c r="BE531" s="144">
        <f>IF(N531="základní",J531,0)</f>
        <v>0</v>
      </c>
      <c r="BF531" s="144">
        <f>IF(N531="snížená",J531,0)</f>
        <v>0</v>
      </c>
      <c r="BG531" s="144">
        <f>IF(N531="zákl. přenesená",J531,0)</f>
        <v>0</v>
      </c>
      <c r="BH531" s="144">
        <f>IF(N531="sníž. přenesená",J531,0)</f>
        <v>0</v>
      </c>
      <c r="BI531" s="144">
        <f>IF(N531="nulová",J531,0)</f>
        <v>0</v>
      </c>
      <c r="BJ531" s="18" t="s">
        <v>85</v>
      </c>
      <c r="BK531" s="144">
        <f>ROUND(I531*H531,2)</f>
        <v>0</v>
      </c>
      <c r="BL531" s="18" t="s">
        <v>173</v>
      </c>
      <c r="BM531" s="143" t="s">
        <v>2763</v>
      </c>
    </row>
    <row r="532" spans="2:65" s="1" customFormat="1">
      <c r="B532" s="33"/>
      <c r="D532" s="145" t="s">
        <v>175</v>
      </c>
      <c r="F532" s="146" t="s">
        <v>1989</v>
      </c>
      <c r="I532" s="147"/>
      <c r="L532" s="33"/>
      <c r="M532" s="148"/>
      <c r="T532" s="54"/>
      <c r="AT532" s="18" t="s">
        <v>175</v>
      </c>
      <c r="AU532" s="18" t="s">
        <v>85</v>
      </c>
    </row>
    <row r="533" spans="2:65" s="12" customFormat="1">
      <c r="B533" s="149"/>
      <c r="D533" s="150" t="s">
        <v>177</v>
      </c>
      <c r="E533" s="151" t="s">
        <v>19</v>
      </c>
      <c r="F533" s="152" t="s">
        <v>2764</v>
      </c>
      <c r="H533" s="151" t="s">
        <v>19</v>
      </c>
      <c r="I533" s="153"/>
      <c r="L533" s="149"/>
      <c r="M533" s="154"/>
      <c r="T533" s="155"/>
      <c r="AT533" s="151" t="s">
        <v>177</v>
      </c>
      <c r="AU533" s="151" t="s">
        <v>85</v>
      </c>
      <c r="AV533" s="12" t="s">
        <v>79</v>
      </c>
      <c r="AW533" s="12" t="s">
        <v>33</v>
      </c>
      <c r="AX533" s="12" t="s">
        <v>72</v>
      </c>
      <c r="AY533" s="151" t="s">
        <v>166</v>
      </c>
    </row>
    <row r="534" spans="2:65" s="13" customFormat="1">
      <c r="B534" s="156"/>
      <c r="D534" s="150" t="s">
        <v>177</v>
      </c>
      <c r="E534" s="157" t="s">
        <v>19</v>
      </c>
      <c r="F534" s="158" t="s">
        <v>2765</v>
      </c>
      <c r="H534" s="159">
        <v>0.86</v>
      </c>
      <c r="I534" s="160"/>
      <c r="L534" s="156"/>
      <c r="M534" s="161"/>
      <c r="T534" s="162"/>
      <c r="AT534" s="157" t="s">
        <v>177</v>
      </c>
      <c r="AU534" s="157" t="s">
        <v>85</v>
      </c>
      <c r="AV534" s="13" t="s">
        <v>85</v>
      </c>
      <c r="AW534" s="13" t="s">
        <v>33</v>
      </c>
      <c r="AX534" s="13" t="s">
        <v>79</v>
      </c>
      <c r="AY534" s="157" t="s">
        <v>166</v>
      </c>
    </row>
    <row r="535" spans="2:65" s="1" customFormat="1" ht="16.5" customHeight="1">
      <c r="B535" s="33"/>
      <c r="C535" s="132" t="s">
        <v>750</v>
      </c>
      <c r="D535" s="132" t="s">
        <v>168</v>
      </c>
      <c r="E535" s="133" t="s">
        <v>2766</v>
      </c>
      <c r="F535" s="134" t="s">
        <v>2767</v>
      </c>
      <c r="G535" s="135" t="s">
        <v>171</v>
      </c>
      <c r="H535" s="136">
        <v>0.99</v>
      </c>
      <c r="I535" s="137"/>
      <c r="J535" s="138">
        <f>ROUND(I535*H535,2)</f>
        <v>0</v>
      </c>
      <c r="K535" s="134" t="s">
        <v>172</v>
      </c>
      <c r="L535" s="33"/>
      <c r="M535" s="139" t="s">
        <v>19</v>
      </c>
      <c r="N535" s="140" t="s">
        <v>44</v>
      </c>
      <c r="P535" s="141">
        <f>O535*H535</f>
        <v>0</v>
      </c>
      <c r="Q535" s="141">
        <v>1.8540000000000001</v>
      </c>
      <c r="R535" s="141">
        <f>Q535*H535</f>
        <v>1.8354600000000001</v>
      </c>
      <c r="S535" s="141">
        <v>0</v>
      </c>
      <c r="T535" s="142">
        <f>S535*H535</f>
        <v>0</v>
      </c>
      <c r="AR535" s="143" t="s">
        <v>173</v>
      </c>
      <c r="AT535" s="143" t="s">
        <v>168</v>
      </c>
      <c r="AU535" s="143" t="s">
        <v>85</v>
      </c>
      <c r="AY535" s="18" t="s">
        <v>166</v>
      </c>
      <c r="BE535" s="144">
        <f>IF(N535="základní",J535,0)</f>
        <v>0</v>
      </c>
      <c r="BF535" s="144">
        <f>IF(N535="snížená",J535,0)</f>
        <v>0</v>
      </c>
      <c r="BG535" s="144">
        <f>IF(N535="zákl. přenesená",J535,0)</f>
        <v>0</v>
      </c>
      <c r="BH535" s="144">
        <f>IF(N535="sníž. přenesená",J535,0)</f>
        <v>0</v>
      </c>
      <c r="BI535" s="144">
        <f>IF(N535="nulová",J535,0)</f>
        <v>0</v>
      </c>
      <c r="BJ535" s="18" t="s">
        <v>85</v>
      </c>
      <c r="BK535" s="144">
        <f>ROUND(I535*H535,2)</f>
        <v>0</v>
      </c>
      <c r="BL535" s="18" t="s">
        <v>173</v>
      </c>
      <c r="BM535" s="143" t="s">
        <v>2768</v>
      </c>
    </row>
    <row r="536" spans="2:65" s="1" customFormat="1">
      <c r="B536" s="33"/>
      <c r="D536" s="145" t="s">
        <v>175</v>
      </c>
      <c r="F536" s="146" t="s">
        <v>2769</v>
      </c>
      <c r="I536" s="147"/>
      <c r="L536" s="33"/>
      <c r="M536" s="148"/>
      <c r="T536" s="54"/>
      <c r="AT536" s="18" t="s">
        <v>175</v>
      </c>
      <c r="AU536" s="18" t="s">
        <v>85</v>
      </c>
    </row>
    <row r="537" spans="2:65" s="12" customFormat="1">
      <c r="B537" s="149"/>
      <c r="D537" s="150" t="s">
        <v>177</v>
      </c>
      <c r="E537" s="151" t="s">
        <v>19</v>
      </c>
      <c r="F537" s="152" t="s">
        <v>2770</v>
      </c>
      <c r="H537" s="151" t="s">
        <v>19</v>
      </c>
      <c r="I537" s="153"/>
      <c r="L537" s="149"/>
      <c r="M537" s="154"/>
      <c r="T537" s="155"/>
      <c r="AT537" s="151" t="s">
        <v>177</v>
      </c>
      <c r="AU537" s="151" t="s">
        <v>85</v>
      </c>
      <c r="AV537" s="12" t="s">
        <v>79</v>
      </c>
      <c r="AW537" s="12" t="s">
        <v>33</v>
      </c>
      <c r="AX537" s="12" t="s">
        <v>72</v>
      </c>
      <c r="AY537" s="151" t="s">
        <v>166</v>
      </c>
    </row>
    <row r="538" spans="2:65" s="12" customFormat="1">
      <c r="B538" s="149"/>
      <c r="D538" s="150" t="s">
        <v>177</v>
      </c>
      <c r="E538" s="151" t="s">
        <v>19</v>
      </c>
      <c r="F538" s="152" t="s">
        <v>2771</v>
      </c>
      <c r="H538" s="151" t="s">
        <v>19</v>
      </c>
      <c r="I538" s="153"/>
      <c r="L538" s="149"/>
      <c r="M538" s="154"/>
      <c r="T538" s="155"/>
      <c r="AT538" s="151" t="s">
        <v>177</v>
      </c>
      <c r="AU538" s="151" t="s">
        <v>85</v>
      </c>
      <c r="AV538" s="12" t="s">
        <v>79</v>
      </c>
      <c r="AW538" s="12" t="s">
        <v>33</v>
      </c>
      <c r="AX538" s="12" t="s">
        <v>72</v>
      </c>
      <c r="AY538" s="151" t="s">
        <v>166</v>
      </c>
    </row>
    <row r="539" spans="2:65" s="13" customFormat="1">
      <c r="B539" s="156"/>
      <c r="D539" s="150" t="s">
        <v>177</v>
      </c>
      <c r="E539" s="157" t="s">
        <v>19</v>
      </c>
      <c r="F539" s="158" t="s">
        <v>2772</v>
      </c>
      <c r="H539" s="159">
        <v>0.33200000000000002</v>
      </c>
      <c r="I539" s="160"/>
      <c r="L539" s="156"/>
      <c r="M539" s="161"/>
      <c r="T539" s="162"/>
      <c r="AT539" s="157" t="s">
        <v>177</v>
      </c>
      <c r="AU539" s="157" t="s">
        <v>85</v>
      </c>
      <c r="AV539" s="13" t="s">
        <v>85</v>
      </c>
      <c r="AW539" s="13" t="s">
        <v>33</v>
      </c>
      <c r="AX539" s="13" t="s">
        <v>72</v>
      </c>
      <c r="AY539" s="157" t="s">
        <v>166</v>
      </c>
    </row>
    <row r="540" spans="2:65" s="13" customFormat="1">
      <c r="B540" s="156"/>
      <c r="D540" s="150" t="s">
        <v>177</v>
      </c>
      <c r="E540" s="157" t="s">
        <v>19</v>
      </c>
      <c r="F540" s="158" t="s">
        <v>2773</v>
      </c>
      <c r="H540" s="159">
        <v>-3.5999999999999997E-2</v>
      </c>
      <c r="I540" s="160"/>
      <c r="L540" s="156"/>
      <c r="M540" s="161"/>
      <c r="T540" s="162"/>
      <c r="AT540" s="157" t="s">
        <v>177</v>
      </c>
      <c r="AU540" s="157" t="s">
        <v>85</v>
      </c>
      <c r="AV540" s="13" t="s">
        <v>85</v>
      </c>
      <c r="AW540" s="13" t="s">
        <v>33</v>
      </c>
      <c r="AX540" s="13" t="s">
        <v>72</v>
      </c>
      <c r="AY540" s="157" t="s">
        <v>166</v>
      </c>
    </row>
    <row r="541" spans="2:65" s="13" customFormat="1">
      <c r="B541" s="156"/>
      <c r="D541" s="150" t="s">
        <v>177</v>
      </c>
      <c r="E541" s="157" t="s">
        <v>19</v>
      </c>
      <c r="F541" s="158" t="s">
        <v>2774</v>
      </c>
      <c r="H541" s="159">
        <v>3.5999999999999997E-2</v>
      </c>
      <c r="I541" s="160"/>
      <c r="L541" s="156"/>
      <c r="M541" s="161"/>
      <c r="T541" s="162"/>
      <c r="AT541" s="157" t="s">
        <v>177</v>
      </c>
      <c r="AU541" s="157" t="s">
        <v>85</v>
      </c>
      <c r="AV541" s="13" t="s">
        <v>85</v>
      </c>
      <c r="AW541" s="13" t="s">
        <v>33</v>
      </c>
      <c r="AX541" s="13" t="s">
        <v>72</v>
      </c>
      <c r="AY541" s="157" t="s">
        <v>166</v>
      </c>
    </row>
    <row r="542" spans="2:65" s="12" customFormat="1">
      <c r="B542" s="149"/>
      <c r="D542" s="150" t="s">
        <v>177</v>
      </c>
      <c r="E542" s="151" t="s">
        <v>19</v>
      </c>
      <c r="F542" s="152" t="s">
        <v>2775</v>
      </c>
      <c r="H542" s="151" t="s">
        <v>19</v>
      </c>
      <c r="I542" s="153"/>
      <c r="L542" s="149"/>
      <c r="M542" s="154"/>
      <c r="T542" s="155"/>
      <c r="AT542" s="151" t="s">
        <v>177</v>
      </c>
      <c r="AU542" s="151" t="s">
        <v>85</v>
      </c>
      <c r="AV542" s="12" t="s">
        <v>79</v>
      </c>
      <c r="AW542" s="12" t="s">
        <v>33</v>
      </c>
      <c r="AX542" s="12" t="s">
        <v>72</v>
      </c>
      <c r="AY542" s="151" t="s">
        <v>166</v>
      </c>
    </row>
    <row r="543" spans="2:65" s="13" customFormat="1">
      <c r="B543" s="156"/>
      <c r="D543" s="150" t="s">
        <v>177</v>
      </c>
      <c r="E543" s="157" t="s">
        <v>19</v>
      </c>
      <c r="F543" s="158" t="s">
        <v>2776</v>
      </c>
      <c r="H543" s="159">
        <v>0.23</v>
      </c>
      <c r="I543" s="160"/>
      <c r="L543" s="156"/>
      <c r="M543" s="161"/>
      <c r="T543" s="162"/>
      <c r="AT543" s="157" t="s">
        <v>177</v>
      </c>
      <c r="AU543" s="157" t="s">
        <v>85</v>
      </c>
      <c r="AV543" s="13" t="s">
        <v>85</v>
      </c>
      <c r="AW543" s="13" t="s">
        <v>33</v>
      </c>
      <c r="AX543" s="13" t="s">
        <v>72</v>
      </c>
      <c r="AY543" s="157" t="s">
        <v>166</v>
      </c>
    </row>
    <row r="544" spans="2:65" s="13" customFormat="1">
      <c r="B544" s="156"/>
      <c r="D544" s="150" t="s">
        <v>177</v>
      </c>
      <c r="E544" s="157" t="s">
        <v>19</v>
      </c>
      <c r="F544" s="158" t="s">
        <v>2777</v>
      </c>
      <c r="H544" s="159">
        <v>9.9000000000000005E-2</v>
      </c>
      <c r="I544" s="160"/>
      <c r="L544" s="156"/>
      <c r="M544" s="161"/>
      <c r="T544" s="162"/>
      <c r="AT544" s="157" t="s">
        <v>177</v>
      </c>
      <c r="AU544" s="157" t="s">
        <v>85</v>
      </c>
      <c r="AV544" s="13" t="s">
        <v>85</v>
      </c>
      <c r="AW544" s="13" t="s">
        <v>33</v>
      </c>
      <c r="AX544" s="13" t="s">
        <v>72</v>
      </c>
      <c r="AY544" s="157" t="s">
        <v>166</v>
      </c>
    </row>
    <row r="545" spans="2:65" s="12" customFormat="1">
      <c r="B545" s="149"/>
      <c r="D545" s="150" t="s">
        <v>177</v>
      </c>
      <c r="E545" s="151" t="s">
        <v>19</v>
      </c>
      <c r="F545" s="152" t="s">
        <v>2778</v>
      </c>
      <c r="H545" s="151" t="s">
        <v>19</v>
      </c>
      <c r="I545" s="153"/>
      <c r="L545" s="149"/>
      <c r="M545" s="154"/>
      <c r="T545" s="155"/>
      <c r="AT545" s="151" t="s">
        <v>177</v>
      </c>
      <c r="AU545" s="151" t="s">
        <v>85</v>
      </c>
      <c r="AV545" s="12" t="s">
        <v>79</v>
      </c>
      <c r="AW545" s="12" t="s">
        <v>33</v>
      </c>
      <c r="AX545" s="12" t="s">
        <v>72</v>
      </c>
      <c r="AY545" s="151" t="s">
        <v>166</v>
      </c>
    </row>
    <row r="546" spans="2:65" s="13" customFormat="1">
      <c r="B546" s="156"/>
      <c r="D546" s="150" t="s">
        <v>177</v>
      </c>
      <c r="E546" s="157" t="s">
        <v>19</v>
      </c>
      <c r="F546" s="158" t="s">
        <v>2772</v>
      </c>
      <c r="H546" s="159">
        <v>0.33200000000000002</v>
      </c>
      <c r="I546" s="160"/>
      <c r="L546" s="156"/>
      <c r="M546" s="161"/>
      <c r="T546" s="162"/>
      <c r="AT546" s="157" t="s">
        <v>177</v>
      </c>
      <c r="AU546" s="157" t="s">
        <v>85</v>
      </c>
      <c r="AV546" s="13" t="s">
        <v>85</v>
      </c>
      <c r="AW546" s="13" t="s">
        <v>33</v>
      </c>
      <c r="AX546" s="13" t="s">
        <v>72</v>
      </c>
      <c r="AY546" s="157" t="s">
        <v>166</v>
      </c>
    </row>
    <row r="547" spans="2:65" s="13" customFormat="1">
      <c r="B547" s="156"/>
      <c r="D547" s="150" t="s">
        <v>177</v>
      </c>
      <c r="E547" s="157" t="s">
        <v>19</v>
      </c>
      <c r="F547" s="158" t="s">
        <v>2773</v>
      </c>
      <c r="H547" s="159">
        <v>-3.5999999999999997E-2</v>
      </c>
      <c r="I547" s="160"/>
      <c r="L547" s="156"/>
      <c r="M547" s="161"/>
      <c r="T547" s="162"/>
      <c r="AT547" s="157" t="s">
        <v>177</v>
      </c>
      <c r="AU547" s="157" t="s">
        <v>85</v>
      </c>
      <c r="AV547" s="13" t="s">
        <v>85</v>
      </c>
      <c r="AW547" s="13" t="s">
        <v>33</v>
      </c>
      <c r="AX547" s="13" t="s">
        <v>72</v>
      </c>
      <c r="AY547" s="157" t="s">
        <v>166</v>
      </c>
    </row>
    <row r="548" spans="2:65" s="13" customFormat="1">
      <c r="B548" s="156"/>
      <c r="D548" s="150" t="s">
        <v>177</v>
      </c>
      <c r="E548" s="157" t="s">
        <v>19</v>
      </c>
      <c r="F548" s="158" t="s">
        <v>2779</v>
      </c>
      <c r="H548" s="159">
        <v>3.3000000000000002E-2</v>
      </c>
      <c r="I548" s="160"/>
      <c r="L548" s="156"/>
      <c r="M548" s="161"/>
      <c r="T548" s="162"/>
      <c r="AT548" s="157" t="s">
        <v>177</v>
      </c>
      <c r="AU548" s="157" t="s">
        <v>85</v>
      </c>
      <c r="AV548" s="13" t="s">
        <v>85</v>
      </c>
      <c r="AW548" s="13" t="s">
        <v>33</v>
      </c>
      <c r="AX548" s="13" t="s">
        <v>72</v>
      </c>
      <c r="AY548" s="157" t="s">
        <v>166</v>
      </c>
    </row>
    <row r="549" spans="2:65" s="15" customFormat="1">
      <c r="B549" s="170"/>
      <c r="D549" s="150" t="s">
        <v>177</v>
      </c>
      <c r="E549" s="171" t="s">
        <v>19</v>
      </c>
      <c r="F549" s="172" t="s">
        <v>228</v>
      </c>
      <c r="H549" s="173">
        <v>0.99</v>
      </c>
      <c r="I549" s="174"/>
      <c r="L549" s="170"/>
      <c r="M549" s="175"/>
      <c r="T549" s="176"/>
      <c r="AT549" s="171" t="s">
        <v>177</v>
      </c>
      <c r="AU549" s="171" t="s">
        <v>85</v>
      </c>
      <c r="AV549" s="15" t="s">
        <v>173</v>
      </c>
      <c r="AW549" s="15" t="s">
        <v>33</v>
      </c>
      <c r="AX549" s="15" t="s">
        <v>79</v>
      </c>
      <c r="AY549" s="171" t="s">
        <v>166</v>
      </c>
    </row>
    <row r="550" spans="2:65" s="1" customFormat="1" ht="21.75" customHeight="1">
      <c r="B550" s="33"/>
      <c r="C550" s="132" t="s">
        <v>772</v>
      </c>
      <c r="D550" s="132" t="s">
        <v>168</v>
      </c>
      <c r="E550" s="133" t="s">
        <v>596</v>
      </c>
      <c r="F550" s="134" t="s">
        <v>597</v>
      </c>
      <c r="G550" s="135" t="s">
        <v>232</v>
      </c>
      <c r="H550" s="136">
        <v>14.29</v>
      </c>
      <c r="I550" s="137"/>
      <c r="J550" s="138">
        <f>ROUND(I550*H550,2)</f>
        <v>0</v>
      </c>
      <c r="K550" s="134" t="s">
        <v>19</v>
      </c>
      <c r="L550" s="33"/>
      <c r="M550" s="139" t="s">
        <v>19</v>
      </c>
      <c r="N550" s="140" t="s">
        <v>44</v>
      </c>
      <c r="P550" s="141">
        <f>O550*H550</f>
        <v>0</v>
      </c>
      <c r="Q550" s="141">
        <v>1.0200000000000001E-2</v>
      </c>
      <c r="R550" s="141">
        <f>Q550*H550</f>
        <v>0.145758</v>
      </c>
      <c r="S550" s="141">
        <v>0</v>
      </c>
      <c r="T550" s="142">
        <f>S550*H550</f>
        <v>0</v>
      </c>
      <c r="AR550" s="143" t="s">
        <v>173</v>
      </c>
      <c r="AT550" s="143" t="s">
        <v>168</v>
      </c>
      <c r="AU550" s="143" t="s">
        <v>85</v>
      </c>
      <c r="AY550" s="18" t="s">
        <v>166</v>
      </c>
      <c r="BE550" s="144">
        <f>IF(N550="základní",J550,0)</f>
        <v>0</v>
      </c>
      <c r="BF550" s="144">
        <f>IF(N550="snížená",J550,0)</f>
        <v>0</v>
      </c>
      <c r="BG550" s="144">
        <f>IF(N550="zákl. přenesená",J550,0)</f>
        <v>0</v>
      </c>
      <c r="BH550" s="144">
        <f>IF(N550="sníž. přenesená",J550,0)</f>
        <v>0</v>
      </c>
      <c r="BI550" s="144">
        <f>IF(N550="nulová",J550,0)</f>
        <v>0</v>
      </c>
      <c r="BJ550" s="18" t="s">
        <v>85</v>
      </c>
      <c r="BK550" s="144">
        <f>ROUND(I550*H550,2)</f>
        <v>0</v>
      </c>
      <c r="BL550" s="18" t="s">
        <v>173</v>
      </c>
      <c r="BM550" s="143" t="s">
        <v>2780</v>
      </c>
    </row>
    <row r="551" spans="2:65" s="12" customFormat="1">
      <c r="B551" s="149"/>
      <c r="D551" s="150" t="s">
        <v>177</v>
      </c>
      <c r="E551" s="151" t="s">
        <v>19</v>
      </c>
      <c r="F551" s="152" t="s">
        <v>2781</v>
      </c>
      <c r="H551" s="151" t="s">
        <v>19</v>
      </c>
      <c r="I551" s="153"/>
      <c r="L551" s="149"/>
      <c r="M551" s="154"/>
      <c r="T551" s="155"/>
      <c r="AT551" s="151" t="s">
        <v>177</v>
      </c>
      <c r="AU551" s="151" t="s">
        <v>85</v>
      </c>
      <c r="AV551" s="12" t="s">
        <v>79</v>
      </c>
      <c r="AW551" s="12" t="s">
        <v>33</v>
      </c>
      <c r="AX551" s="12" t="s">
        <v>72</v>
      </c>
      <c r="AY551" s="151" t="s">
        <v>166</v>
      </c>
    </row>
    <row r="552" spans="2:65" s="13" customFormat="1">
      <c r="B552" s="156"/>
      <c r="D552" s="150" t="s">
        <v>177</v>
      </c>
      <c r="E552" s="157" t="s">
        <v>19</v>
      </c>
      <c r="F552" s="158" t="s">
        <v>2782</v>
      </c>
      <c r="H552" s="159">
        <v>3.145</v>
      </c>
      <c r="I552" s="160"/>
      <c r="L552" s="156"/>
      <c r="M552" s="161"/>
      <c r="T552" s="162"/>
      <c r="AT552" s="157" t="s">
        <v>177</v>
      </c>
      <c r="AU552" s="157" t="s">
        <v>85</v>
      </c>
      <c r="AV552" s="13" t="s">
        <v>85</v>
      </c>
      <c r="AW552" s="13" t="s">
        <v>33</v>
      </c>
      <c r="AX552" s="13" t="s">
        <v>72</v>
      </c>
      <c r="AY552" s="157" t="s">
        <v>166</v>
      </c>
    </row>
    <row r="553" spans="2:65" s="13" customFormat="1">
      <c r="B553" s="156"/>
      <c r="D553" s="150" t="s">
        <v>177</v>
      </c>
      <c r="E553" s="157" t="s">
        <v>19</v>
      </c>
      <c r="F553" s="158" t="s">
        <v>601</v>
      </c>
      <c r="H553" s="159">
        <v>0.27</v>
      </c>
      <c r="I553" s="160"/>
      <c r="L553" s="156"/>
      <c r="M553" s="161"/>
      <c r="T553" s="162"/>
      <c r="AT553" s="157" t="s">
        <v>177</v>
      </c>
      <c r="AU553" s="157" t="s">
        <v>85</v>
      </c>
      <c r="AV553" s="13" t="s">
        <v>85</v>
      </c>
      <c r="AW553" s="13" t="s">
        <v>33</v>
      </c>
      <c r="AX553" s="13" t="s">
        <v>72</v>
      </c>
      <c r="AY553" s="157" t="s">
        <v>166</v>
      </c>
    </row>
    <row r="554" spans="2:65" s="14" customFormat="1">
      <c r="B554" s="163"/>
      <c r="D554" s="150" t="s">
        <v>177</v>
      </c>
      <c r="E554" s="164" t="s">
        <v>19</v>
      </c>
      <c r="F554" s="165" t="s">
        <v>217</v>
      </c>
      <c r="H554" s="166">
        <v>3.415</v>
      </c>
      <c r="I554" s="167"/>
      <c r="L554" s="163"/>
      <c r="M554" s="168"/>
      <c r="T554" s="169"/>
      <c r="AT554" s="164" t="s">
        <v>177</v>
      </c>
      <c r="AU554" s="164" t="s">
        <v>85</v>
      </c>
      <c r="AV554" s="14" t="s">
        <v>184</v>
      </c>
      <c r="AW554" s="14" t="s">
        <v>33</v>
      </c>
      <c r="AX554" s="14" t="s">
        <v>72</v>
      </c>
      <c r="AY554" s="164" t="s">
        <v>166</v>
      </c>
    </row>
    <row r="555" spans="2:65" s="12" customFormat="1">
      <c r="B555" s="149"/>
      <c r="D555" s="150" t="s">
        <v>177</v>
      </c>
      <c r="E555" s="151" t="s">
        <v>19</v>
      </c>
      <c r="F555" s="152" t="s">
        <v>599</v>
      </c>
      <c r="H555" s="151" t="s">
        <v>19</v>
      </c>
      <c r="I555" s="153"/>
      <c r="L555" s="149"/>
      <c r="M555" s="154"/>
      <c r="T555" s="155"/>
      <c r="AT555" s="151" t="s">
        <v>177</v>
      </c>
      <c r="AU555" s="151" t="s">
        <v>85</v>
      </c>
      <c r="AV555" s="12" t="s">
        <v>79</v>
      </c>
      <c r="AW555" s="12" t="s">
        <v>33</v>
      </c>
      <c r="AX555" s="12" t="s">
        <v>72</v>
      </c>
      <c r="AY555" s="151" t="s">
        <v>166</v>
      </c>
    </row>
    <row r="556" spans="2:65" s="13" customFormat="1">
      <c r="B556" s="156"/>
      <c r="D556" s="150" t="s">
        <v>177</v>
      </c>
      <c r="E556" s="157" t="s">
        <v>19</v>
      </c>
      <c r="F556" s="158" t="s">
        <v>1762</v>
      </c>
      <c r="H556" s="159">
        <v>3.3149999999999999</v>
      </c>
      <c r="I556" s="160"/>
      <c r="L556" s="156"/>
      <c r="M556" s="161"/>
      <c r="T556" s="162"/>
      <c r="AT556" s="157" t="s">
        <v>177</v>
      </c>
      <c r="AU556" s="157" t="s">
        <v>85</v>
      </c>
      <c r="AV556" s="13" t="s">
        <v>85</v>
      </c>
      <c r="AW556" s="13" t="s">
        <v>33</v>
      </c>
      <c r="AX556" s="13" t="s">
        <v>72</v>
      </c>
      <c r="AY556" s="157" t="s">
        <v>166</v>
      </c>
    </row>
    <row r="557" spans="2:65" s="13" customFormat="1">
      <c r="B557" s="156"/>
      <c r="D557" s="150" t="s">
        <v>177</v>
      </c>
      <c r="E557" s="157" t="s">
        <v>19</v>
      </c>
      <c r="F557" s="158" t="s">
        <v>1763</v>
      </c>
      <c r="H557" s="159">
        <v>-0.36</v>
      </c>
      <c r="I557" s="160"/>
      <c r="L557" s="156"/>
      <c r="M557" s="161"/>
      <c r="T557" s="162"/>
      <c r="AT557" s="157" t="s">
        <v>177</v>
      </c>
      <c r="AU557" s="157" t="s">
        <v>85</v>
      </c>
      <c r="AV557" s="13" t="s">
        <v>85</v>
      </c>
      <c r="AW557" s="13" t="s">
        <v>33</v>
      </c>
      <c r="AX557" s="13" t="s">
        <v>72</v>
      </c>
      <c r="AY557" s="157" t="s">
        <v>166</v>
      </c>
    </row>
    <row r="558" spans="2:65" s="13" customFormat="1">
      <c r="B558" s="156"/>
      <c r="D558" s="150" t="s">
        <v>177</v>
      </c>
      <c r="E558" s="157" t="s">
        <v>19</v>
      </c>
      <c r="F558" s="158" t="s">
        <v>2783</v>
      </c>
      <c r="H558" s="159">
        <v>0.36</v>
      </c>
      <c r="I558" s="160"/>
      <c r="L558" s="156"/>
      <c r="M558" s="161"/>
      <c r="T558" s="162"/>
      <c r="AT558" s="157" t="s">
        <v>177</v>
      </c>
      <c r="AU558" s="157" t="s">
        <v>85</v>
      </c>
      <c r="AV558" s="13" t="s">
        <v>85</v>
      </c>
      <c r="AW558" s="13" t="s">
        <v>33</v>
      </c>
      <c r="AX558" s="13" t="s">
        <v>72</v>
      </c>
      <c r="AY558" s="157" t="s">
        <v>166</v>
      </c>
    </row>
    <row r="559" spans="2:65" s="13" customFormat="1">
      <c r="B559" s="156"/>
      <c r="D559" s="150" t="s">
        <v>177</v>
      </c>
      <c r="E559" s="157" t="s">
        <v>19</v>
      </c>
      <c r="F559" s="158" t="s">
        <v>601</v>
      </c>
      <c r="H559" s="159">
        <v>0.27</v>
      </c>
      <c r="I559" s="160"/>
      <c r="L559" s="156"/>
      <c r="M559" s="161"/>
      <c r="T559" s="162"/>
      <c r="AT559" s="157" t="s">
        <v>177</v>
      </c>
      <c r="AU559" s="157" t="s">
        <v>85</v>
      </c>
      <c r="AV559" s="13" t="s">
        <v>85</v>
      </c>
      <c r="AW559" s="13" t="s">
        <v>33</v>
      </c>
      <c r="AX559" s="13" t="s">
        <v>72</v>
      </c>
      <c r="AY559" s="157" t="s">
        <v>166</v>
      </c>
    </row>
    <row r="560" spans="2:65" s="14" customFormat="1">
      <c r="B560" s="163"/>
      <c r="D560" s="150" t="s">
        <v>177</v>
      </c>
      <c r="E560" s="164" t="s">
        <v>19</v>
      </c>
      <c r="F560" s="165" t="s">
        <v>217</v>
      </c>
      <c r="H560" s="166">
        <v>3.585</v>
      </c>
      <c r="I560" s="167"/>
      <c r="L560" s="163"/>
      <c r="M560" s="168"/>
      <c r="T560" s="169"/>
      <c r="AT560" s="164" t="s">
        <v>177</v>
      </c>
      <c r="AU560" s="164" t="s">
        <v>85</v>
      </c>
      <c r="AV560" s="14" t="s">
        <v>184</v>
      </c>
      <c r="AW560" s="14" t="s">
        <v>33</v>
      </c>
      <c r="AX560" s="14" t="s">
        <v>72</v>
      </c>
      <c r="AY560" s="164" t="s">
        <v>166</v>
      </c>
    </row>
    <row r="561" spans="2:65" s="12" customFormat="1">
      <c r="B561" s="149"/>
      <c r="D561" s="150" t="s">
        <v>177</v>
      </c>
      <c r="E561" s="151" t="s">
        <v>19</v>
      </c>
      <c r="F561" s="152" t="s">
        <v>218</v>
      </c>
      <c r="H561" s="151" t="s">
        <v>19</v>
      </c>
      <c r="I561" s="153"/>
      <c r="L561" s="149"/>
      <c r="M561" s="154"/>
      <c r="T561" s="155"/>
      <c r="AT561" s="151" t="s">
        <v>177</v>
      </c>
      <c r="AU561" s="151" t="s">
        <v>85</v>
      </c>
      <c r="AV561" s="12" t="s">
        <v>79</v>
      </c>
      <c r="AW561" s="12" t="s">
        <v>33</v>
      </c>
      <c r="AX561" s="12" t="s">
        <v>72</v>
      </c>
      <c r="AY561" s="151" t="s">
        <v>166</v>
      </c>
    </row>
    <row r="562" spans="2:65" s="13" customFormat="1">
      <c r="B562" s="156"/>
      <c r="D562" s="150" t="s">
        <v>177</v>
      </c>
      <c r="E562" s="157" t="s">
        <v>19</v>
      </c>
      <c r="F562" s="158" t="s">
        <v>2784</v>
      </c>
      <c r="H562" s="159">
        <v>3.3149999999999999</v>
      </c>
      <c r="I562" s="160"/>
      <c r="L562" s="156"/>
      <c r="M562" s="161"/>
      <c r="T562" s="162"/>
      <c r="AT562" s="157" t="s">
        <v>177</v>
      </c>
      <c r="AU562" s="157" t="s">
        <v>85</v>
      </c>
      <c r="AV562" s="13" t="s">
        <v>85</v>
      </c>
      <c r="AW562" s="13" t="s">
        <v>33</v>
      </c>
      <c r="AX562" s="13" t="s">
        <v>72</v>
      </c>
      <c r="AY562" s="157" t="s">
        <v>166</v>
      </c>
    </row>
    <row r="563" spans="2:65" s="13" customFormat="1">
      <c r="B563" s="156"/>
      <c r="D563" s="150" t="s">
        <v>177</v>
      </c>
      <c r="E563" s="157" t="s">
        <v>19</v>
      </c>
      <c r="F563" s="158" t="s">
        <v>1763</v>
      </c>
      <c r="H563" s="159">
        <v>-0.36</v>
      </c>
      <c r="I563" s="160"/>
      <c r="L563" s="156"/>
      <c r="M563" s="161"/>
      <c r="T563" s="162"/>
      <c r="AT563" s="157" t="s">
        <v>177</v>
      </c>
      <c r="AU563" s="157" t="s">
        <v>85</v>
      </c>
      <c r="AV563" s="13" t="s">
        <v>85</v>
      </c>
      <c r="AW563" s="13" t="s">
        <v>33</v>
      </c>
      <c r="AX563" s="13" t="s">
        <v>72</v>
      </c>
      <c r="AY563" s="157" t="s">
        <v>166</v>
      </c>
    </row>
    <row r="564" spans="2:65" s="13" customFormat="1">
      <c r="B564" s="156"/>
      <c r="D564" s="150" t="s">
        <v>177</v>
      </c>
      <c r="E564" s="157" t="s">
        <v>19</v>
      </c>
      <c r="F564" s="158" t="s">
        <v>2785</v>
      </c>
      <c r="H564" s="159">
        <v>0.33</v>
      </c>
      <c r="I564" s="160"/>
      <c r="L564" s="156"/>
      <c r="M564" s="161"/>
      <c r="T564" s="162"/>
      <c r="AT564" s="157" t="s">
        <v>177</v>
      </c>
      <c r="AU564" s="157" t="s">
        <v>85</v>
      </c>
      <c r="AV564" s="13" t="s">
        <v>85</v>
      </c>
      <c r="AW564" s="13" t="s">
        <v>33</v>
      </c>
      <c r="AX564" s="13" t="s">
        <v>72</v>
      </c>
      <c r="AY564" s="157" t="s">
        <v>166</v>
      </c>
    </row>
    <row r="565" spans="2:65" s="13" customFormat="1">
      <c r="B565" s="156"/>
      <c r="D565" s="150" t="s">
        <v>177</v>
      </c>
      <c r="E565" s="157" t="s">
        <v>19</v>
      </c>
      <c r="F565" s="158" t="s">
        <v>2783</v>
      </c>
      <c r="H565" s="159">
        <v>0.36</v>
      </c>
      <c r="I565" s="160"/>
      <c r="L565" s="156"/>
      <c r="M565" s="161"/>
      <c r="T565" s="162"/>
      <c r="AT565" s="157" t="s">
        <v>177</v>
      </c>
      <c r="AU565" s="157" t="s">
        <v>85</v>
      </c>
      <c r="AV565" s="13" t="s">
        <v>85</v>
      </c>
      <c r="AW565" s="13" t="s">
        <v>33</v>
      </c>
      <c r="AX565" s="13" t="s">
        <v>72</v>
      </c>
      <c r="AY565" s="157" t="s">
        <v>166</v>
      </c>
    </row>
    <row r="566" spans="2:65" s="14" customFormat="1">
      <c r="B566" s="163"/>
      <c r="D566" s="150" t="s">
        <v>177</v>
      </c>
      <c r="E566" s="164" t="s">
        <v>19</v>
      </c>
      <c r="F566" s="165" t="s">
        <v>217</v>
      </c>
      <c r="H566" s="166">
        <v>3.645</v>
      </c>
      <c r="I566" s="167"/>
      <c r="L566" s="163"/>
      <c r="M566" s="168"/>
      <c r="T566" s="169"/>
      <c r="AT566" s="164" t="s">
        <v>177</v>
      </c>
      <c r="AU566" s="164" t="s">
        <v>85</v>
      </c>
      <c r="AV566" s="14" t="s">
        <v>184</v>
      </c>
      <c r="AW566" s="14" t="s">
        <v>33</v>
      </c>
      <c r="AX566" s="14" t="s">
        <v>72</v>
      </c>
      <c r="AY566" s="164" t="s">
        <v>166</v>
      </c>
    </row>
    <row r="567" spans="2:65" s="12" customFormat="1">
      <c r="B567" s="149"/>
      <c r="D567" s="150" t="s">
        <v>177</v>
      </c>
      <c r="E567" s="151" t="s">
        <v>19</v>
      </c>
      <c r="F567" s="152" t="s">
        <v>2549</v>
      </c>
      <c r="H567" s="151" t="s">
        <v>19</v>
      </c>
      <c r="I567" s="153"/>
      <c r="L567" s="149"/>
      <c r="M567" s="154"/>
      <c r="T567" s="155"/>
      <c r="AT567" s="151" t="s">
        <v>177</v>
      </c>
      <c r="AU567" s="151" t="s">
        <v>85</v>
      </c>
      <c r="AV567" s="12" t="s">
        <v>79</v>
      </c>
      <c r="AW567" s="12" t="s">
        <v>33</v>
      </c>
      <c r="AX567" s="12" t="s">
        <v>72</v>
      </c>
      <c r="AY567" s="151" t="s">
        <v>166</v>
      </c>
    </row>
    <row r="568" spans="2:65" s="13" customFormat="1">
      <c r="B568" s="156"/>
      <c r="D568" s="150" t="s">
        <v>177</v>
      </c>
      <c r="E568" s="157" t="s">
        <v>19</v>
      </c>
      <c r="F568" s="158" t="s">
        <v>2784</v>
      </c>
      <c r="H568" s="159">
        <v>3.3149999999999999</v>
      </c>
      <c r="I568" s="160"/>
      <c r="L568" s="156"/>
      <c r="M568" s="161"/>
      <c r="T568" s="162"/>
      <c r="AT568" s="157" t="s">
        <v>177</v>
      </c>
      <c r="AU568" s="157" t="s">
        <v>85</v>
      </c>
      <c r="AV568" s="13" t="s">
        <v>85</v>
      </c>
      <c r="AW568" s="13" t="s">
        <v>33</v>
      </c>
      <c r="AX568" s="13" t="s">
        <v>72</v>
      </c>
      <c r="AY568" s="157" t="s">
        <v>166</v>
      </c>
    </row>
    <row r="569" spans="2:65" s="13" customFormat="1">
      <c r="B569" s="156"/>
      <c r="D569" s="150" t="s">
        <v>177</v>
      </c>
      <c r="E569" s="157" t="s">
        <v>19</v>
      </c>
      <c r="F569" s="158" t="s">
        <v>1763</v>
      </c>
      <c r="H569" s="159">
        <v>-0.36</v>
      </c>
      <c r="I569" s="160"/>
      <c r="L569" s="156"/>
      <c r="M569" s="161"/>
      <c r="T569" s="162"/>
      <c r="AT569" s="157" t="s">
        <v>177</v>
      </c>
      <c r="AU569" s="157" t="s">
        <v>85</v>
      </c>
      <c r="AV569" s="13" t="s">
        <v>85</v>
      </c>
      <c r="AW569" s="13" t="s">
        <v>33</v>
      </c>
      <c r="AX569" s="13" t="s">
        <v>72</v>
      </c>
      <c r="AY569" s="157" t="s">
        <v>166</v>
      </c>
    </row>
    <row r="570" spans="2:65" s="13" customFormat="1">
      <c r="B570" s="156"/>
      <c r="D570" s="150" t="s">
        <v>177</v>
      </c>
      <c r="E570" s="157" t="s">
        <v>19</v>
      </c>
      <c r="F570" s="158" t="s">
        <v>2785</v>
      </c>
      <c r="H570" s="159">
        <v>0.33</v>
      </c>
      <c r="I570" s="160"/>
      <c r="L570" s="156"/>
      <c r="M570" s="161"/>
      <c r="T570" s="162"/>
      <c r="AT570" s="157" t="s">
        <v>177</v>
      </c>
      <c r="AU570" s="157" t="s">
        <v>85</v>
      </c>
      <c r="AV570" s="13" t="s">
        <v>85</v>
      </c>
      <c r="AW570" s="13" t="s">
        <v>33</v>
      </c>
      <c r="AX570" s="13" t="s">
        <v>72</v>
      </c>
      <c r="AY570" s="157" t="s">
        <v>166</v>
      </c>
    </row>
    <row r="571" spans="2:65" s="13" customFormat="1">
      <c r="B571" s="156"/>
      <c r="D571" s="150" t="s">
        <v>177</v>
      </c>
      <c r="E571" s="157" t="s">
        <v>19</v>
      </c>
      <c r="F571" s="158" t="s">
        <v>2783</v>
      </c>
      <c r="H571" s="159">
        <v>0.36</v>
      </c>
      <c r="I571" s="160"/>
      <c r="L571" s="156"/>
      <c r="M571" s="161"/>
      <c r="T571" s="162"/>
      <c r="AT571" s="157" t="s">
        <v>177</v>
      </c>
      <c r="AU571" s="157" t="s">
        <v>85</v>
      </c>
      <c r="AV571" s="13" t="s">
        <v>85</v>
      </c>
      <c r="AW571" s="13" t="s">
        <v>33</v>
      </c>
      <c r="AX571" s="13" t="s">
        <v>72</v>
      </c>
      <c r="AY571" s="157" t="s">
        <v>166</v>
      </c>
    </row>
    <row r="572" spans="2:65" s="14" customFormat="1">
      <c r="B572" s="163"/>
      <c r="D572" s="150" t="s">
        <v>177</v>
      </c>
      <c r="E572" s="164" t="s">
        <v>19</v>
      </c>
      <c r="F572" s="165" t="s">
        <v>217</v>
      </c>
      <c r="H572" s="166">
        <v>3.645</v>
      </c>
      <c r="I572" s="167"/>
      <c r="L572" s="163"/>
      <c r="M572" s="168"/>
      <c r="T572" s="169"/>
      <c r="AT572" s="164" t="s">
        <v>177</v>
      </c>
      <c r="AU572" s="164" t="s">
        <v>85</v>
      </c>
      <c r="AV572" s="14" t="s">
        <v>184</v>
      </c>
      <c r="AW572" s="14" t="s">
        <v>33</v>
      </c>
      <c r="AX572" s="14" t="s">
        <v>72</v>
      </c>
      <c r="AY572" s="164" t="s">
        <v>166</v>
      </c>
    </row>
    <row r="573" spans="2:65" s="15" customFormat="1">
      <c r="B573" s="170"/>
      <c r="D573" s="150" t="s">
        <v>177</v>
      </c>
      <c r="E573" s="171" t="s">
        <v>19</v>
      </c>
      <c r="F573" s="172" t="s">
        <v>228</v>
      </c>
      <c r="H573" s="173">
        <v>14.29</v>
      </c>
      <c r="I573" s="174"/>
      <c r="L573" s="170"/>
      <c r="M573" s="175"/>
      <c r="T573" s="176"/>
      <c r="AT573" s="171" t="s">
        <v>177</v>
      </c>
      <c r="AU573" s="171" t="s">
        <v>85</v>
      </c>
      <c r="AV573" s="15" t="s">
        <v>173</v>
      </c>
      <c r="AW573" s="15" t="s">
        <v>33</v>
      </c>
      <c r="AX573" s="15" t="s">
        <v>79</v>
      </c>
      <c r="AY573" s="171" t="s">
        <v>166</v>
      </c>
    </row>
    <row r="574" spans="2:65" s="1" customFormat="1" ht="16.5" customHeight="1">
      <c r="B574" s="33"/>
      <c r="C574" s="132" t="s">
        <v>788</v>
      </c>
      <c r="D574" s="132" t="s">
        <v>168</v>
      </c>
      <c r="E574" s="133" t="s">
        <v>2786</v>
      </c>
      <c r="F574" s="134" t="s">
        <v>2787</v>
      </c>
      <c r="G574" s="135" t="s">
        <v>232</v>
      </c>
      <c r="H574" s="136">
        <v>9.8849999999999998</v>
      </c>
      <c r="I574" s="137"/>
      <c r="J574" s="138">
        <f>ROUND(I574*H574,2)</f>
        <v>0</v>
      </c>
      <c r="K574" s="134" t="s">
        <v>172</v>
      </c>
      <c r="L574" s="33"/>
      <c r="M574" s="139" t="s">
        <v>19</v>
      </c>
      <c r="N574" s="140" t="s">
        <v>44</v>
      </c>
      <c r="P574" s="141">
        <f>O574*H574</f>
        <v>0</v>
      </c>
      <c r="Q574" s="141">
        <v>1.2999999999999999E-4</v>
      </c>
      <c r="R574" s="141">
        <f>Q574*H574</f>
        <v>1.2850499999999998E-3</v>
      </c>
      <c r="S574" s="141">
        <v>0</v>
      </c>
      <c r="T574" s="142">
        <f>S574*H574</f>
        <v>0</v>
      </c>
      <c r="AR574" s="143" t="s">
        <v>173</v>
      </c>
      <c r="AT574" s="143" t="s">
        <v>168</v>
      </c>
      <c r="AU574" s="143" t="s">
        <v>85</v>
      </c>
      <c r="AY574" s="18" t="s">
        <v>166</v>
      </c>
      <c r="BE574" s="144">
        <f>IF(N574="základní",J574,0)</f>
        <v>0</v>
      </c>
      <c r="BF574" s="144">
        <f>IF(N574="snížená",J574,0)</f>
        <v>0</v>
      </c>
      <c r="BG574" s="144">
        <f>IF(N574="zákl. přenesená",J574,0)</f>
        <v>0</v>
      </c>
      <c r="BH574" s="144">
        <f>IF(N574="sníž. přenesená",J574,0)</f>
        <v>0</v>
      </c>
      <c r="BI574" s="144">
        <f>IF(N574="nulová",J574,0)</f>
        <v>0</v>
      </c>
      <c r="BJ574" s="18" t="s">
        <v>85</v>
      </c>
      <c r="BK574" s="144">
        <f>ROUND(I574*H574,2)</f>
        <v>0</v>
      </c>
      <c r="BL574" s="18" t="s">
        <v>173</v>
      </c>
      <c r="BM574" s="143" t="s">
        <v>2788</v>
      </c>
    </row>
    <row r="575" spans="2:65" s="1" customFormat="1">
      <c r="B575" s="33"/>
      <c r="D575" s="145" t="s">
        <v>175</v>
      </c>
      <c r="F575" s="146" t="s">
        <v>2789</v>
      </c>
      <c r="I575" s="147"/>
      <c r="L575" s="33"/>
      <c r="M575" s="148"/>
      <c r="T575" s="54"/>
      <c r="AT575" s="18" t="s">
        <v>175</v>
      </c>
      <c r="AU575" s="18" t="s">
        <v>85</v>
      </c>
    </row>
    <row r="576" spans="2:65" s="12" customFormat="1">
      <c r="B576" s="149"/>
      <c r="D576" s="150" t="s">
        <v>177</v>
      </c>
      <c r="E576" s="151" t="s">
        <v>19</v>
      </c>
      <c r="F576" s="152" t="s">
        <v>2770</v>
      </c>
      <c r="H576" s="151" t="s">
        <v>19</v>
      </c>
      <c r="I576" s="153"/>
      <c r="L576" s="149"/>
      <c r="M576" s="154"/>
      <c r="T576" s="155"/>
      <c r="AT576" s="151" t="s">
        <v>177</v>
      </c>
      <c r="AU576" s="151" t="s">
        <v>85</v>
      </c>
      <c r="AV576" s="12" t="s">
        <v>79</v>
      </c>
      <c r="AW576" s="12" t="s">
        <v>33</v>
      </c>
      <c r="AX576" s="12" t="s">
        <v>72</v>
      </c>
      <c r="AY576" s="151" t="s">
        <v>166</v>
      </c>
    </row>
    <row r="577" spans="2:65" s="12" customFormat="1">
      <c r="B577" s="149"/>
      <c r="D577" s="150" t="s">
        <v>177</v>
      </c>
      <c r="E577" s="151" t="s">
        <v>19</v>
      </c>
      <c r="F577" s="152" t="s">
        <v>2771</v>
      </c>
      <c r="H577" s="151" t="s">
        <v>19</v>
      </c>
      <c r="I577" s="153"/>
      <c r="L577" s="149"/>
      <c r="M577" s="154"/>
      <c r="T577" s="155"/>
      <c r="AT577" s="151" t="s">
        <v>177</v>
      </c>
      <c r="AU577" s="151" t="s">
        <v>85</v>
      </c>
      <c r="AV577" s="12" t="s">
        <v>79</v>
      </c>
      <c r="AW577" s="12" t="s">
        <v>33</v>
      </c>
      <c r="AX577" s="12" t="s">
        <v>72</v>
      </c>
      <c r="AY577" s="151" t="s">
        <v>166</v>
      </c>
    </row>
    <row r="578" spans="2:65" s="13" customFormat="1">
      <c r="B578" s="156"/>
      <c r="D578" s="150" t="s">
        <v>177</v>
      </c>
      <c r="E578" s="157" t="s">
        <v>19</v>
      </c>
      <c r="F578" s="158" t="s">
        <v>2784</v>
      </c>
      <c r="H578" s="159">
        <v>3.3149999999999999</v>
      </c>
      <c r="I578" s="160"/>
      <c r="L578" s="156"/>
      <c r="M578" s="161"/>
      <c r="T578" s="162"/>
      <c r="AT578" s="157" t="s">
        <v>177</v>
      </c>
      <c r="AU578" s="157" t="s">
        <v>85</v>
      </c>
      <c r="AV578" s="13" t="s">
        <v>85</v>
      </c>
      <c r="AW578" s="13" t="s">
        <v>33</v>
      </c>
      <c r="AX578" s="13" t="s">
        <v>72</v>
      </c>
      <c r="AY578" s="157" t="s">
        <v>166</v>
      </c>
    </row>
    <row r="579" spans="2:65" s="13" customFormat="1">
      <c r="B579" s="156"/>
      <c r="D579" s="150" t="s">
        <v>177</v>
      </c>
      <c r="E579" s="157" t="s">
        <v>19</v>
      </c>
      <c r="F579" s="158" t="s">
        <v>1763</v>
      </c>
      <c r="H579" s="159">
        <v>-0.36</v>
      </c>
      <c r="I579" s="160"/>
      <c r="L579" s="156"/>
      <c r="M579" s="161"/>
      <c r="T579" s="162"/>
      <c r="AT579" s="157" t="s">
        <v>177</v>
      </c>
      <c r="AU579" s="157" t="s">
        <v>85</v>
      </c>
      <c r="AV579" s="13" t="s">
        <v>85</v>
      </c>
      <c r="AW579" s="13" t="s">
        <v>33</v>
      </c>
      <c r="AX579" s="13" t="s">
        <v>72</v>
      </c>
      <c r="AY579" s="157" t="s">
        <v>166</v>
      </c>
    </row>
    <row r="580" spans="2:65" s="13" customFormat="1">
      <c r="B580" s="156"/>
      <c r="D580" s="150" t="s">
        <v>177</v>
      </c>
      <c r="E580" s="157" t="s">
        <v>19</v>
      </c>
      <c r="F580" s="158" t="s">
        <v>2783</v>
      </c>
      <c r="H580" s="159">
        <v>0.36</v>
      </c>
      <c r="I580" s="160"/>
      <c r="L580" s="156"/>
      <c r="M580" s="161"/>
      <c r="T580" s="162"/>
      <c r="AT580" s="157" t="s">
        <v>177</v>
      </c>
      <c r="AU580" s="157" t="s">
        <v>85</v>
      </c>
      <c r="AV580" s="13" t="s">
        <v>85</v>
      </c>
      <c r="AW580" s="13" t="s">
        <v>33</v>
      </c>
      <c r="AX580" s="13" t="s">
        <v>72</v>
      </c>
      <c r="AY580" s="157" t="s">
        <v>166</v>
      </c>
    </row>
    <row r="581" spans="2:65" s="12" customFormat="1">
      <c r="B581" s="149"/>
      <c r="D581" s="150" t="s">
        <v>177</v>
      </c>
      <c r="E581" s="151" t="s">
        <v>19</v>
      </c>
      <c r="F581" s="152" t="s">
        <v>2775</v>
      </c>
      <c r="H581" s="151" t="s">
        <v>19</v>
      </c>
      <c r="I581" s="153"/>
      <c r="L581" s="149"/>
      <c r="M581" s="154"/>
      <c r="T581" s="155"/>
      <c r="AT581" s="151" t="s">
        <v>177</v>
      </c>
      <c r="AU581" s="151" t="s">
        <v>85</v>
      </c>
      <c r="AV581" s="12" t="s">
        <v>79</v>
      </c>
      <c r="AW581" s="12" t="s">
        <v>33</v>
      </c>
      <c r="AX581" s="12" t="s">
        <v>72</v>
      </c>
      <c r="AY581" s="151" t="s">
        <v>166</v>
      </c>
    </row>
    <row r="582" spans="2:65" s="13" customFormat="1">
      <c r="B582" s="156"/>
      <c r="D582" s="150" t="s">
        <v>177</v>
      </c>
      <c r="E582" s="157" t="s">
        <v>19</v>
      </c>
      <c r="F582" s="158" t="s">
        <v>627</v>
      </c>
      <c r="H582" s="159">
        <v>2.2949999999999999</v>
      </c>
      <c r="I582" s="160"/>
      <c r="L582" s="156"/>
      <c r="M582" s="161"/>
      <c r="T582" s="162"/>
      <c r="AT582" s="157" t="s">
        <v>177</v>
      </c>
      <c r="AU582" s="157" t="s">
        <v>85</v>
      </c>
      <c r="AV582" s="13" t="s">
        <v>85</v>
      </c>
      <c r="AW582" s="13" t="s">
        <v>33</v>
      </c>
      <c r="AX582" s="13" t="s">
        <v>72</v>
      </c>
      <c r="AY582" s="157" t="s">
        <v>166</v>
      </c>
    </row>
    <row r="583" spans="2:65" s="13" customFormat="1">
      <c r="B583" s="156"/>
      <c r="D583" s="150" t="s">
        <v>177</v>
      </c>
      <c r="E583" s="157" t="s">
        <v>19</v>
      </c>
      <c r="F583" s="158" t="s">
        <v>2790</v>
      </c>
      <c r="H583" s="159">
        <v>0.99</v>
      </c>
      <c r="I583" s="160"/>
      <c r="L583" s="156"/>
      <c r="M583" s="161"/>
      <c r="T583" s="162"/>
      <c r="AT583" s="157" t="s">
        <v>177</v>
      </c>
      <c r="AU583" s="157" t="s">
        <v>85</v>
      </c>
      <c r="AV583" s="13" t="s">
        <v>85</v>
      </c>
      <c r="AW583" s="13" t="s">
        <v>33</v>
      </c>
      <c r="AX583" s="13" t="s">
        <v>72</v>
      </c>
      <c r="AY583" s="157" t="s">
        <v>166</v>
      </c>
    </row>
    <row r="584" spans="2:65" s="12" customFormat="1">
      <c r="B584" s="149"/>
      <c r="D584" s="150" t="s">
        <v>177</v>
      </c>
      <c r="E584" s="151" t="s">
        <v>19</v>
      </c>
      <c r="F584" s="152" t="s">
        <v>2778</v>
      </c>
      <c r="H584" s="151" t="s">
        <v>19</v>
      </c>
      <c r="I584" s="153"/>
      <c r="L584" s="149"/>
      <c r="M584" s="154"/>
      <c r="T584" s="155"/>
      <c r="AT584" s="151" t="s">
        <v>177</v>
      </c>
      <c r="AU584" s="151" t="s">
        <v>85</v>
      </c>
      <c r="AV584" s="12" t="s">
        <v>79</v>
      </c>
      <c r="AW584" s="12" t="s">
        <v>33</v>
      </c>
      <c r="AX584" s="12" t="s">
        <v>72</v>
      </c>
      <c r="AY584" s="151" t="s">
        <v>166</v>
      </c>
    </row>
    <row r="585" spans="2:65" s="13" customFormat="1">
      <c r="B585" s="156"/>
      <c r="D585" s="150" t="s">
        <v>177</v>
      </c>
      <c r="E585" s="157" t="s">
        <v>19</v>
      </c>
      <c r="F585" s="158" t="s">
        <v>2784</v>
      </c>
      <c r="H585" s="159">
        <v>3.3149999999999999</v>
      </c>
      <c r="I585" s="160"/>
      <c r="L585" s="156"/>
      <c r="M585" s="161"/>
      <c r="T585" s="162"/>
      <c r="AT585" s="157" t="s">
        <v>177</v>
      </c>
      <c r="AU585" s="157" t="s">
        <v>85</v>
      </c>
      <c r="AV585" s="13" t="s">
        <v>85</v>
      </c>
      <c r="AW585" s="13" t="s">
        <v>33</v>
      </c>
      <c r="AX585" s="13" t="s">
        <v>72</v>
      </c>
      <c r="AY585" s="157" t="s">
        <v>166</v>
      </c>
    </row>
    <row r="586" spans="2:65" s="13" customFormat="1">
      <c r="B586" s="156"/>
      <c r="D586" s="150" t="s">
        <v>177</v>
      </c>
      <c r="E586" s="157" t="s">
        <v>19</v>
      </c>
      <c r="F586" s="158" t="s">
        <v>1763</v>
      </c>
      <c r="H586" s="159">
        <v>-0.36</v>
      </c>
      <c r="I586" s="160"/>
      <c r="L586" s="156"/>
      <c r="M586" s="161"/>
      <c r="T586" s="162"/>
      <c r="AT586" s="157" t="s">
        <v>177</v>
      </c>
      <c r="AU586" s="157" t="s">
        <v>85</v>
      </c>
      <c r="AV586" s="13" t="s">
        <v>85</v>
      </c>
      <c r="AW586" s="13" t="s">
        <v>33</v>
      </c>
      <c r="AX586" s="13" t="s">
        <v>72</v>
      </c>
      <c r="AY586" s="157" t="s">
        <v>166</v>
      </c>
    </row>
    <row r="587" spans="2:65" s="13" customFormat="1">
      <c r="B587" s="156"/>
      <c r="D587" s="150" t="s">
        <v>177</v>
      </c>
      <c r="E587" s="157" t="s">
        <v>19</v>
      </c>
      <c r="F587" s="158" t="s">
        <v>2785</v>
      </c>
      <c r="H587" s="159">
        <v>0.33</v>
      </c>
      <c r="I587" s="160"/>
      <c r="L587" s="156"/>
      <c r="M587" s="161"/>
      <c r="T587" s="162"/>
      <c r="AT587" s="157" t="s">
        <v>177</v>
      </c>
      <c r="AU587" s="157" t="s">
        <v>85</v>
      </c>
      <c r="AV587" s="13" t="s">
        <v>85</v>
      </c>
      <c r="AW587" s="13" t="s">
        <v>33</v>
      </c>
      <c r="AX587" s="13" t="s">
        <v>72</v>
      </c>
      <c r="AY587" s="157" t="s">
        <v>166</v>
      </c>
    </row>
    <row r="588" spans="2:65" s="15" customFormat="1">
      <c r="B588" s="170"/>
      <c r="D588" s="150" t="s">
        <v>177</v>
      </c>
      <c r="E588" s="171" t="s">
        <v>19</v>
      </c>
      <c r="F588" s="172" t="s">
        <v>228</v>
      </c>
      <c r="H588" s="173">
        <v>9.8849999999999998</v>
      </c>
      <c r="I588" s="174"/>
      <c r="L588" s="170"/>
      <c r="M588" s="175"/>
      <c r="T588" s="176"/>
      <c r="AT588" s="171" t="s">
        <v>177</v>
      </c>
      <c r="AU588" s="171" t="s">
        <v>85</v>
      </c>
      <c r="AV588" s="15" t="s">
        <v>173</v>
      </c>
      <c r="AW588" s="15" t="s">
        <v>33</v>
      </c>
      <c r="AX588" s="15" t="s">
        <v>79</v>
      </c>
      <c r="AY588" s="171" t="s">
        <v>166</v>
      </c>
    </row>
    <row r="589" spans="2:65" s="1" customFormat="1" ht="24.2" customHeight="1">
      <c r="B589" s="33"/>
      <c r="C589" s="132" t="s">
        <v>793</v>
      </c>
      <c r="D589" s="132" t="s">
        <v>168</v>
      </c>
      <c r="E589" s="133" t="s">
        <v>637</v>
      </c>
      <c r="F589" s="134" t="s">
        <v>638</v>
      </c>
      <c r="G589" s="135" t="s">
        <v>257</v>
      </c>
      <c r="H589" s="136">
        <v>22.8</v>
      </c>
      <c r="I589" s="137"/>
      <c r="J589" s="138">
        <f>ROUND(I589*H589,2)</f>
        <v>0</v>
      </c>
      <c r="K589" s="134" t="s">
        <v>172</v>
      </c>
      <c r="L589" s="33"/>
      <c r="M589" s="139" t="s">
        <v>19</v>
      </c>
      <c r="N589" s="140" t="s">
        <v>44</v>
      </c>
      <c r="P589" s="141">
        <f>O589*H589</f>
        <v>0</v>
      </c>
      <c r="Q589" s="141">
        <v>2.0000000000000002E-5</v>
      </c>
      <c r="R589" s="141">
        <f>Q589*H589</f>
        <v>4.5600000000000003E-4</v>
      </c>
      <c r="S589" s="141">
        <v>0</v>
      </c>
      <c r="T589" s="142">
        <f>S589*H589</f>
        <v>0</v>
      </c>
      <c r="AR589" s="143" t="s">
        <v>173</v>
      </c>
      <c r="AT589" s="143" t="s">
        <v>168</v>
      </c>
      <c r="AU589" s="143" t="s">
        <v>85</v>
      </c>
      <c r="AY589" s="18" t="s">
        <v>166</v>
      </c>
      <c r="BE589" s="144">
        <f>IF(N589="základní",J589,0)</f>
        <v>0</v>
      </c>
      <c r="BF589" s="144">
        <f>IF(N589="snížená",J589,0)</f>
        <v>0</v>
      </c>
      <c r="BG589" s="144">
        <f>IF(N589="zákl. přenesená",J589,0)</f>
        <v>0</v>
      </c>
      <c r="BH589" s="144">
        <f>IF(N589="sníž. přenesená",J589,0)</f>
        <v>0</v>
      </c>
      <c r="BI589" s="144">
        <f>IF(N589="nulová",J589,0)</f>
        <v>0</v>
      </c>
      <c r="BJ589" s="18" t="s">
        <v>85</v>
      </c>
      <c r="BK589" s="144">
        <f>ROUND(I589*H589,2)</f>
        <v>0</v>
      </c>
      <c r="BL589" s="18" t="s">
        <v>173</v>
      </c>
      <c r="BM589" s="143" t="s">
        <v>2791</v>
      </c>
    </row>
    <row r="590" spans="2:65" s="1" customFormat="1">
      <c r="B590" s="33"/>
      <c r="D590" s="145" t="s">
        <v>175</v>
      </c>
      <c r="F590" s="146" t="s">
        <v>640</v>
      </c>
      <c r="I590" s="147"/>
      <c r="L590" s="33"/>
      <c r="M590" s="148"/>
      <c r="T590" s="54"/>
      <c r="AT590" s="18" t="s">
        <v>175</v>
      </c>
      <c r="AU590" s="18" t="s">
        <v>85</v>
      </c>
    </row>
    <row r="591" spans="2:65" s="12" customFormat="1">
      <c r="B591" s="149"/>
      <c r="D591" s="150" t="s">
        <v>177</v>
      </c>
      <c r="E591" s="151" t="s">
        <v>19</v>
      </c>
      <c r="F591" s="152" t="s">
        <v>213</v>
      </c>
      <c r="H591" s="151" t="s">
        <v>19</v>
      </c>
      <c r="I591" s="153"/>
      <c r="L591" s="149"/>
      <c r="M591" s="154"/>
      <c r="T591" s="155"/>
      <c r="AT591" s="151" t="s">
        <v>177</v>
      </c>
      <c r="AU591" s="151" t="s">
        <v>85</v>
      </c>
      <c r="AV591" s="12" t="s">
        <v>79</v>
      </c>
      <c r="AW591" s="12" t="s">
        <v>33</v>
      </c>
      <c r="AX591" s="12" t="s">
        <v>72</v>
      </c>
      <c r="AY591" s="151" t="s">
        <v>166</v>
      </c>
    </row>
    <row r="592" spans="2:65" s="13" customFormat="1">
      <c r="B592" s="156"/>
      <c r="D592" s="150" t="s">
        <v>177</v>
      </c>
      <c r="E592" s="157" t="s">
        <v>19</v>
      </c>
      <c r="F592" s="158" t="s">
        <v>2792</v>
      </c>
      <c r="H592" s="159">
        <v>7.6</v>
      </c>
      <c r="I592" s="160"/>
      <c r="L592" s="156"/>
      <c r="M592" s="161"/>
      <c r="T592" s="162"/>
      <c r="AT592" s="157" t="s">
        <v>177</v>
      </c>
      <c r="AU592" s="157" t="s">
        <v>85</v>
      </c>
      <c r="AV592" s="13" t="s">
        <v>85</v>
      </c>
      <c r="AW592" s="13" t="s">
        <v>33</v>
      </c>
      <c r="AX592" s="13" t="s">
        <v>72</v>
      </c>
      <c r="AY592" s="157" t="s">
        <v>166</v>
      </c>
    </row>
    <row r="593" spans="2:65" s="12" customFormat="1">
      <c r="B593" s="149"/>
      <c r="D593" s="150" t="s">
        <v>177</v>
      </c>
      <c r="E593" s="151" t="s">
        <v>19</v>
      </c>
      <c r="F593" s="152" t="s">
        <v>218</v>
      </c>
      <c r="H593" s="151" t="s">
        <v>19</v>
      </c>
      <c r="I593" s="153"/>
      <c r="L593" s="149"/>
      <c r="M593" s="154"/>
      <c r="T593" s="155"/>
      <c r="AT593" s="151" t="s">
        <v>177</v>
      </c>
      <c r="AU593" s="151" t="s">
        <v>85</v>
      </c>
      <c r="AV593" s="12" t="s">
        <v>79</v>
      </c>
      <c r="AW593" s="12" t="s">
        <v>33</v>
      </c>
      <c r="AX593" s="12" t="s">
        <v>72</v>
      </c>
      <c r="AY593" s="151" t="s">
        <v>166</v>
      </c>
    </row>
    <row r="594" spans="2:65" s="13" customFormat="1">
      <c r="B594" s="156"/>
      <c r="D594" s="150" t="s">
        <v>177</v>
      </c>
      <c r="E594" s="157" t="s">
        <v>19</v>
      </c>
      <c r="F594" s="158" t="s">
        <v>2792</v>
      </c>
      <c r="H594" s="159">
        <v>7.6</v>
      </c>
      <c r="I594" s="160"/>
      <c r="L594" s="156"/>
      <c r="M594" s="161"/>
      <c r="T594" s="162"/>
      <c r="AT594" s="157" t="s">
        <v>177</v>
      </c>
      <c r="AU594" s="157" t="s">
        <v>85</v>
      </c>
      <c r="AV594" s="13" t="s">
        <v>85</v>
      </c>
      <c r="AW594" s="13" t="s">
        <v>33</v>
      </c>
      <c r="AX594" s="13" t="s">
        <v>72</v>
      </c>
      <c r="AY594" s="157" t="s">
        <v>166</v>
      </c>
    </row>
    <row r="595" spans="2:65" s="12" customFormat="1">
      <c r="B595" s="149"/>
      <c r="D595" s="150" t="s">
        <v>177</v>
      </c>
      <c r="E595" s="151" t="s">
        <v>19</v>
      </c>
      <c r="F595" s="152" t="s">
        <v>2549</v>
      </c>
      <c r="H595" s="151" t="s">
        <v>19</v>
      </c>
      <c r="I595" s="153"/>
      <c r="L595" s="149"/>
      <c r="M595" s="154"/>
      <c r="T595" s="155"/>
      <c r="AT595" s="151" t="s">
        <v>177</v>
      </c>
      <c r="AU595" s="151" t="s">
        <v>85</v>
      </c>
      <c r="AV595" s="12" t="s">
        <v>79</v>
      </c>
      <c r="AW595" s="12" t="s">
        <v>33</v>
      </c>
      <c r="AX595" s="12" t="s">
        <v>72</v>
      </c>
      <c r="AY595" s="151" t="s">
        <v>166</v>
      </c>
    </row>
    <row r="596" spans="2:65" s="13" customFormat="1">
      <c r="B596" s="156"/>
      <c r="D596" s="150" t="s">
        <v>177</v>
      </c>
      <c r="E596" s="157" t="s">
        <v>19</v>
      </c>
      <c r="F596" s="158" t="s">
        <v>2792</v>
      </c>
      <c r="H596" s="159">
        <v>7.6</v>
      </c>
      <c r="I596" s="160"/>
      <c r="L596" s="156"/>
      <c r="M596" s="161"/>
      <c r="T596" s="162"/>
      <c r="AT596" s="157" t="s">
        <v>177</v>
      </c>
      <c r="AU596" s="157" t="s">
        <v>85</v>
      </c>
      <c r="AV596" s="13" t="s">
        <v>85</v>
      </c>
      <c r="AW596" s="13" t="s">
        <v>33</v>
      </c>
      <c r="AX596" s="13" t="s">
        <v>72</v>
      </c>
      <c r="AY596" s="157" t="s">
        <v>166</v>
      </c>
    </row>
    <row r="597" spans="2:65" s="15" customFormat="1">
      <c r="B597" s="170"/>
      <c r="D597" s="150" t="s">
        <v>177</v>
      </c>
      <c r="E597" s="171" t="s">
        <v>19</v>
      </c>
      <c r="F597" s="172" t="s">
        <v>228</v>
      </c>
      <c r="H597" s="173">
        <v>22.799999999999997</v>
      </c>
      <c r="I597" s="174"/>
      <c r="L597" s="170"/>
      <c r="M597" s="175"/>
      <c r="T597" s="176"/>
      <c r="AT597" s="171" t="s">
        <v>177</v>
      </c>
      <c r="AU597" s="171" t="s">
        <v>85</v>
      </c>
      <c r="AV597" s="15" t="s">
        <v>173</v>
      </c>
      <c r="AW597" s="15" t="s">
        <v>33</v>
      </c>
      <c r="AX597" s="15" t="s">
        <v>79</v>
      </c>
      <c r="AY597" s="171" t="s">
        <v>166</v>
      </c>
    </row>
    <row r="598" spans="2:65" s="1" customFormat="1" ht="21.75" customHeight="1">
      <c r="B598" s="33"/>
      <c r="C598" s="132" t="s">
        <v>801</v>
      </c>
      <c r="D598" s="132" t="s">
        <v>168</v>
      </c>
      <c r="E598" s="133" t="s">
        <v>2793</v>
      </c>
      <c r="F598" s="134" t="s">
        <v>2794</v>
      </c>
      <c r="G598" s="135" t="s">
        <v>232</v>
      </c>
      <c r="H598" s="136">
        <v>36.354999999999997</v>
      </c>
      <c r="I598" s="137"/>
      <c r="J598" s="138">
        <f>ROUND(I598*H598,2)</f>
        <v>0</v>
      </c>
      <c r="K598" s="134" t="s">
        <v>19</v>
      </c>
      <c r="L598" s="33"/>
      <c r="M598" s="139" t="s">
        <v>19</v>
      </c>
      <c r="N598" s="140" t="s">
        <v>44</v>
      </c>
      <c r="P598" s="141">
        <f>O598*H598</f>
        <v>0</v>
      </c>
      <c r="Q598" s="141">
        <v>0</v>
      </c>
      <c r="R598" s="141">
        <f>Q598*H598</f>
        <v>0</v>
      </c>
      <c r="S598" s="141">
        <v>0</v>
      </c>
      <c r="T598" s="142">
        <f>S598*H598</f>
        <v>0</v>
      </c>
      <c r="AR598" s="143" t="s">
        <v>173</v>
      </c>
      <c r="AT598" s="143" t="s">
        <v>168</v>
      </c>
      <c r="AU598" s="143" t="s">
        <v>85</v>
      </c>
      <c r="AY598" s="18" t="s">
        <v>166</v>
      </c>
      <c r="BE598" s="144">
        <f>IF(N598="základní",J598,0)</f>
        <v>0</v>
      </c>
      <c r="BF598" s="144">
        <f>IF(N598="snížená",J598,0)</f>
        <v>0</v>
      </c>
      <c r="BG598" s="144">
        <f>IF(N598="zákl. přenesená",J598,0)</f>
        <v>0</v>
      </c>
      <c r="BH598" s="144">
        <f>IF(N598="sníž. přenesená",J598,0)</f>
        <v>0</v>
      </c>
      <c r="BI598" s="144">
        <f>IF(N598="nulová",J598,0)</f>
        <v>0</v>
      </c>
      <c r="BJ598" s="18" t="s">
        <v>85</v>
      </c>
      <c r="BK598" s="144">
        <f>ROUND(I598*H598,2)</f>
        <v>0</v>
      </c>
      <c r="BL598" s="18" t="s">
        <v>173</v>
      </c>
      <c r="BM598" s="143" t="s">
        <v>2795</v>
      </c>
    </row>
    <row r="599" spans="2:65" s="13" customFormat="1">
      <c r="B599" s="156"/>
      <c r="D599" s="150" t="s">
        <v>177</v>
      </c>
      <c r="E599" s="157" t="s">
        <v>19</v>
      </c>
      <c r="F599" s="158" t="s">
        <v>2796</v>
      </c>
      <c r="H599" s="159">
        <v>3.7130000000000001</v>
      </c>
      <c r="I599" s="160"/>
      <c r="L599" s="156"/>
      <c r="M599" s="161"/>
      <c r="T599" s="162"/>
      <c r="AT599" s="157" t="s">
        <v>177</v>
      </c>
      <c r="AU599" s="157" t="s">
        <v>85</v>
      </c>
      <c r="AV599" s="13" t="s">
        <v>85</v>
      </c>
      <c r="AW599" s="13" t="s">
        <v>33</v>
      </c>
      <c r="AX599" s="13" t="s">
        <v>72</v>
      </c>
      <c r="AY599" s="157" t="s">
        <v>166</v>
      </c>
    </row>
    <row r="600" spans="2:65" s="13" customFormat="1">
      <c r="B600" s="156"/>
      <c r="D600" s="150" t="s">
        <v>177</v>
      </c>
      <c r="E600" s="157" t="s">
        <v>19</v>
      </c>
      <c r="F600" s="158" t="s">
        <v>604</v>
      </c>
      <c r="H600" s="159">
        <v>0.09</v>
      </c>
      <c r="I600" s="160"/>
      <c r="L600" s="156"/>
      <c r="M600" s="161"/>
      <c r="T600" s="162"/>
      <c r="AT600" s="157" t="s">
        <v>177</v>
      </c>
      <c r="AU600" s="157" t="s">
        <v>85</v>
      </c>
      <c r="AV600" s="13" t="s">
        <v>85</v>
      </c>
      <c r="AW600" s="13" t="s">
        <v>33</v>
      </c>
      <c r="AX600" s="13" t="s">
        <v>72</v>
      </c>
      <c r="AY600" s="157" t="s">
        <v>166</v>
      </c>
    </row>
    <row r="601" spans="2:65" s="13" customFormat="1">
      <c r="B601" s="156"/>
      <c r="D601" s="150" t="s">
        <v>177</v>
      </c>
      <c r="E601" s="157" t="s">
        <v>19</v>
      </c>
      <c r="F601" s="158" t="s">
        <v>2797</v>
      </c>
      <c r="H601" s="159">
        <v>16.097000000000001</v>
      </c>
      <c r="I601" s="160"/>
      <c r="L601" s="156"/>
      <c r="M601" s="161"/>
      <c r="T601" s="162"/>
      <c r="AT601" s="157" t="s">
        <v>177</v>
      </c>
      <c r="AU601" s="157" t="s">
        <v>85</v>
      </c>
      <c r="AV601" s="13" t="s">
        <v>85</v>
      </c>
      <c r="AW601" s="13" t="s">
        <v>33</v>
      </c>
      <c r="AX601" s="13" t="s">
        <v>72</v>
      </c>
      <c r="AY601" s="157" t="s">
        <v>166</v>
      </c>
    </row>
    <row r="602" spans="2:65" s="13" customFormat="1">
      <c r="B602" s="156"/>
      <c r="D602" s="150" t="s">
        <v>177</v>
      </c>
      <c r="E602" s="157" t="s">
        <v>19</v>
      </c>
      <c r="F602" s="158" t="s">
        <v>359</v>
      </c>
      <c r="H602" s="159">
        <v>-0.12</v>
      </c>
      <c r="I602" s="160"/>
      <c r="L602" s="156"/>
      <c r="M602" s="161"/>
      <c r="T602" s="162"/>
      <c r="AT602" s="157" t="s">
        <v>177</v>
      </c>
      <c r="AU602" s="157" t="s">
        <v>85</v>
      </c>
      <c r="AV602" s="13" t="s">
        <v>85</v>
      </c>
      <c r="AW602" s="13" t="s">
        <v>33</v>
      </c>
      <c r="AX602" s="13" t="s">
        <v>72</v>
      </c>
      <c r="AY602" s="157" t="s">
        <v>166</v>
      </c>
    </row>
    <row r="603" spans="2:65" s="13" customFormat="1">
      <c r="B603" s="156"/>
      <c r="D603" s="150" t="s">
        <v>177</v>
      </c>
      <c r="E603" s="157" t="s">
        <v>19</v>
      </c>
      <c r="F603" s="158" t="s">
        <v>358</v>
      </c>
      <c r="H603" s="159">
        <v>-0.09</v>
      </c>
      <c r="I603" s="160"/>
      <c r="L603" s="156"/>
      <c r="M603" s="161"/>
      <c r="T603" s="162"/>
      <c r="AT603" s="157" t="s">
        <v>177</v>
      </c>
      <c r="AU603" s="157" t="s">
        <v>85</v>
      </c>
      <c r="AV603" s="13" t="s">
        <v>85</v>
      </c>
      <c r="AW603" s="13" t="s">
        <v>33</v>
      </c>
      <c r="AX603" s="13" t="s">
        <v>72</v>
      </c>
      <c r="AY603" s="157" t="s">
        <v>166</v>
      </c>
    </row>
    <row r="604" spans="2:65" s="13" customFormat="1">
      <c r="B604" s="156"/>
      <c r="D604" s="150" t="s">
        <v>177</v>
      </c>
      <c r="E604" s="157" t="s">
        <v>19</v>
      </c>
      <c r="F604" s="158" t="s">
        <v>2798</v>
      </c>
      <c r="H604" s="159">
        <v>-0.08</v>
      </c>
      <c r="I604" s="160"/>
      <c r="L604" s="156"/>
      <c r="M604" s="161"/>
      <c r="T604" s="162"/>
      <c r="AT604" s="157" t="s">
        <v>177</v>
      </c>
      <c r="AU604" s="157" t="s">
        <v>85</v>
      </c>
      <c r="AV604" s="13" t="s">
        <v>85</v>
      </c>
      <c r="AW604" s="13" t="s">
        <v>33</v>
      </c>
      <c r="AX604" s="13" t="s">
        <v>72</v>
      </c>
      <c r="AY604" s="157" t="s">
        <v>166</v>
      </c>
    </row>
    <row r="605" spans="2:65" s="13" customFormat="1">
      <c r="B605" s="156"/>
      <c r="D605" s="150" t="s">
        <v>177</v>
      </c>
      <c r="E605" s="157" t="s">
        <v>19</v>
      </c>
      <c r="F605" s="158" t="s">
        <v>2799</v>
      </c>
      <c r="H605" s="159">
        <v>11.686999999999999</v>
      </c>
      <c r="I605" s="160"/>
      <c r="L605" s="156"/>
      <c r="M605" s="161"/>
      <c r="T605" s="162"/>
      <c r="AT605" s="157" t="s">
        <v>177</v>
      </c>
      <c r="AU605" s="157" t="s">
        <v>85</v>
      </c>
      <c r="AV605" s="13" t="s">
        <v>85</v>
      </c>
      <c r="AW605" s="13" t="s">
        <v>33</v>
      </c>
      <c r="AX605" s="13" t="s">
        <v>72</v>
      </c>
      <c r="AY605" s="157" t="s">
        <v>166</v>
      </c>
    </row>
    <row r="606" spans="2:65" s="13" customFormat="1">
      <c r="B606" s="156"/>
      <c r="D606" s="150" t="s">
        <v>177</v>
      </c>
      <c r="E606" s="157" t="s">
        <v>19</v>
      </c>
      <c r="F606" s="158" t="s">
        <v>2800</v>
      </c>
      <c r="H606" s="159">
        <v>5.0579999999999998</v>
      </c>
      <c r="I606" s="160"/>
      <c r="L606" s="156"/>
      <c r="M606" s="161"/>
      <c r="T606" s="162"/>
      <c r="AT606" s="157" t="s">
        <v>177</v>
      </c>
      <c r="AU606" s="157" t="s">
        <v>85</v>
      </c>
      <c r="AV606" s="13" t="s">
        <v>85</v>
      </c>
      <c r="AW606" s="13" t="s">
        <v>33</v>
      </c>
      <c r="AX606" s="13" t="s">
        <v>72</v>
      </c>
      <c r="AY606" s="157" t="s">
        <v>166</v>
      </c>
    </row>
    <row r="607" spans="2:65" s="15" customFormat="1">
      <c r="B607" s="170"/>
      <c r="D607" s="150" t="s">
        <v>177</v>
      </c>
      <c r="E607" s="171" t="s">
        <v>19</v>
      </c>
      <c r="F607" s="172" t="s">
        <v>228</v>
      </c>
      <c r="H607" s="173">
        <v>36.354999999999997</v>
      </c>
      <c r="I607" s="174"/>
      <c r="L607" s="170"/>
      <c r="M607" s="175"/>
      <c r="T607" s="176"/>
      <c r="AT607" s="171" t="s">
        <v>177</v>
      </c>
      <c r="AU607" s="171" t="s">
        <v>85</v>
      </c>
      <c r="AV607" s="15" t="s">
        <v>173</v>
      </c>
      <c r="AW607" s="15" t="s">
        <v>33</v>
      </c>
      <c r="AX607" s="15" t="s">
        <v>79</v>
      </c>
      <c r="AY607" s="171" t="s">
        <v>166</v>
      </c>
    </row>
    <row r="608" spans="2:65" s="1" customFormat="1" ht="16.5" customHeight="1">
      <c r="B608" s="33"/>
      <c r="C608" s="132" t="s">
        <v>807</v>
      </c>
      <c r="D608" s="132" t="s">
        <v>168</v>
      </c>
      <c r="E608" s="133" t="s">
        <v>2801</v>
      </c>
      <c r="F608" s="134" t="s">
        <v>2802</v>
      </c>
      <c r="G608" s="135" t="s">
        <v>232</v>
      </c>
      <c r="H608" s="136">
        <v>9.7330000000000005</v>
      </c>
      <c r="I608" s="137"/>
      <c r="J608" s="138">
        <f>ROUND(I608*H608,2)</f>
        <v>0</v>
      </c>
      <c r="K608" s="134" t="s">
        <v>172</v>
      </c>
      <c r="L608" s="33"/>
      <c r="M608" s="139" t="s">
        <v>19</v>
      </c>
      <c r="N608" s="140" t="s">
        <v>44</v>
      </c>
      <c r="P608" s="141">
        <f>O608*H608</f>
        <v>0</v>
      </c>
      <c r="Q608" s="141">
        <v>0.1837</v>
      </c>
      <c r="R608" s="141">
        <f>Q608*H608</f>
        <v>1.7879521</v>
      </c>
      <c r="S608" s="141">
        <v>0</v>
      </c>
      <c r="T608" s="142">
        <f>S608*H608</f>
        <v>0</v>
      </c>
      <c r="AR608" s="143" t="s">
        <v>173</v>
      </c>
      <c r="AT608" s="143" t="s">
        <v>168</v>
      </c>
      <c r="AU608" s="143" t="s">
        <v>85</v>
      </c>
      <c r="AY608" s="18" t="s">
        <v>166</v>
      </c>
      <c r="BE608" s="144">
        <f>IF(N608="základní",J608,0)</f>
        <v>0</v>
      </c>
      <c r="BF608" s="144">
        <f>IF(N608="snížená",J608,0)</f>
        <v>0</v>
      </c>
      <c r="BG608" s="144">
        <f>IF(N608="zákl. přenesená",J608,0)</f>
        <v>0</v>
      </c>
      <c r="BH608" s="144">
        <f>IF(N608="sníž. přenesená",J608,0)</f>
        <v>0</v>
      </c>
      <c r="BI608" s="144">
        <f>IF(N608="nulová",J608,0)</f>
        <v>0</v>
      </c>
      <c r="BJ608" s="18" t="s">
        <v>85</v>
      </c>
      <c r="BK608" s="144">
        <f>ROUND(I608*H608,2)</f>
        <v>0</v>
      </c>
      <c r="BL608" s="18" t="s">
        <v>173</v>
      </c>
      <c r="BM608" s="143" t="s">
        <v>2803</v>
      </c>
    </row>
    <row r="609" spans="2:65" s="1" customFormat="1">
      <c r="B609" s="33"/>
      <c r="D609" s="145" t="s">
        <v>175</v>
      </c>
      <c r="F609" s="146" t="s">
        <v>2804</v>
      </c>
      <c r="I609" s="147"/>
      <c r="L609" s="33"/>
      <c r="M609" s="148"/>
      <c r="T609" s="54"/>
      <c r="AT609" s="18" t="s">
        <v>175</v>
      </c>
      <c r="AU609" s="18" t="s">
        <v>85</v>
      </c>
    </row>
    <row r="610" spans="2:65" s="12" customFormat="1">
      <c r="B610" s="149"/>
      <c r="D610" s="150" t="s">
        <v>177</v>
      </c>
      <c r="E610" s="151" t="s">
        <v>19</v>
      </c>
      <c r="F610" s="152" t="s">
        <v>2805</v>
      </c>
      <c r="H610" s="151" t="s">
        <v>19</v>
      </c>
      <c r="I610" s="153"/>
      <c r="L610" s="149"/>
      <c r="M610" s="154"/>
      <c r="T610" s="155"/>
      <c r="AT610" s="151" t="s">
        <v>177</v>
      </c>
      <c r="AU610" s="151" t="s">
        <v>85</v>
      </c>
      <c r="AV610" s="12" t="s">
        <v>79</v>
      </c>
      <c r="AW610" s="12" t="s">
        <v>33</v>
      </c>
      <c r="AX610" s="12" t="s">
        <v>72</v>
      </c>
      <c r="AY610" s="151" t="s">
        <v>166</v>
      </c>
    </row>
    <row r="611" spans="2:65" s="13" customFormat="1">
      <c r="B611" s="156"/>
      <c r="D611" s="150" t="s">
        <v>177</v>
      </c>
      <c r="E611" s="157" t="s">
        <v>19</v>
      </c>
      <c r="F611" s="158" t="s">
        <v>2806</v>
      </c>
      <c r="H611" s="159">
        <v>1.9830000000000001</v>
      </c>
      <c r="I611" s="160"/>
      <c r="L611" s="156"/>
      <c r="M611" s="161"/>
      <c r="T611" s="162"/>
      <c r="AT611" s="157" t="s">
        <v>177</v>
      </c>
      <c r="AU611" s="157" t="s">
        <v>85</v>
      </c>
      <c r="AV611" s="13" t="s">
        <v>85</v>
      </c>
      <c r="AW611" s="13" t="s">
        <v>33</v>
      </c>
      <c r="AX611" s="13" t="s">
        <v>72</v>
      </c>
      <c r="AY611" s="157" t="s">
        <v>166</v>
      </c>
    </row>
    <row r="612" spans="2:65" s="13" customFormat="1">
      <c r="B612" s="156"/>
      <c r="D612" s="150" t="s">
        <v>177</v>
      </c>
      <c r="E612" s="157" t="s">
        <v>19</v>
      </c>
      <c r="F612" s="158" t="s">
        <v>2807</v>
      </c>
      <c r="H612" s="159">
        <v>7.75</v>
      </c>
      <c r="I612" s="160"/>
      <c r="L612" s="156"/>
      <c r="M612" s="161"/>
      <c r="T612" s="162"/>
      <c r="AT612" s="157" t="s">
        <v>177</v>
      </c>
      <c r="AU612" s="157" t="s">
        <v>85</v>
      </c>
      <c r="AV612" s="13" t="s">
        <v>85</v>
      </c>
      <c r="AW612" s="13" t="s">
        <v>33</v>
      </c>
      <c r="AX612" s="13" t="s">
        <v>72</v>
      </c>
      <c r="AY612" s="157" t="s">
        <v>166</v>
      </c>
    </row>
    <row r="613" spans="2:65" s="15" customFormat="1">
      <c r="B613" s="170"/>
      <c r="D613" s="150" t="s">
        <v>177</v>
      </c>
      <c r="E613" s="171" t="s">
        <v>19</v>
      </c>
      <c r="F613" s="172" t="s">
        <v>228</v>
      </c>
      <c r="H613" s="173">
        <v>9.7330000000000005</v>
      </c>
      <c r="I613" s="174"/>
      <c r="L613" s="170"/>
      <c r="M613" s="175"/>
      <c r="T613" s="176"/>
      <c r="AT613" s="171" t="s">
        <v>177</v>
      </c>
      <c r="AU613" s="171" t="s">
        <v>85</v>
      </c>
      <c r="AV613" s="15" t="s">
        <v>173</v>
      </c>
      <c r="AW613" s="15" t="s">
        <v>33</v>
      </c>
      <c r="AX613" s="15" t="s">
        <v>79</v>
      </c>
      <c r="AY613" s="171" t="s">
        <v>166</v>
      </c>
    </row>
    <row r="614" spans="2:65" s="1" customFormat="1" ht="24.2" customHeight="1">
      <c r="B614" s="33"/>
      <c r="C614" s="132" t="s">
        <v>816</v>
      </c>
      <c r="D614" s="132" t="s">
        <v>168</v>
      </c>
      <c r="E614" s="133" t="s">
        <v>664</v>
      </c>
      <c r="F614" s="134" t="s">
        <v>665</v>
      </c>
      <c r="G614" s="135" t="s">
        <v>265</v>
      </c>
      <c r="H614" s="136">
        <v>2</v>
      </c>
      <c r="I614" s="137"/>
      <c r="J614" s="138">
        <f>ROUND(I614*H614,2)</f>
        <v>0</v>
      </c>
      <c r="K614" s="134" t="s">
        <v>172</v>
      </c>
      <c r="L614" s="33"/>
      <c r="M614" s="139" t="s">
        <v>19</v>
      </c>
      <c r="N614" s="140" t="s">
        <v>44</v>
      </c>
      <c r="P614" s="141">
        <f>O614*H614</f>
        <v>0</v>
      </c>
      <c r="Q614" s="141">
        <v>0.44169999999999998</v>
      </c>
      <c r="R614" s="141">
        <f>Q614*H614</f>
        <v>0.88339999999999996</v>
      </c>
      <c r="S614" s="141">
        <v>0</v>
      </c>
      <c r="T614" s="142">
        <f>S614*H614</f>
        <v>0</v>
      </c>
      <c r="AR614" s="143" t="s">
        <v>173</v>
      </c>
      <c r="AT614" s="143" t="s">
        <v>168</v>
      </c>
      <c r="AU614" s="143" t="s">
        <v>85</v>
      </c>
      <c r="AY614" s="18" t="s">
        <v>166</v>
      </c>
      <c r="BE614" s="144">
        <f>IF(N614="základní",J614,0)</f>
        <v>0</v>
      </c>
      <c r="BF614" s="144">
        <f>IF(N614="snížená",J614,0)</f>
        <v>0</v>
      </c>
      <c r="BG614" s="144">
        <f>IF(N614="zákl. přenesená",J614,0)</f>
        <v>0</v>
      </c>
      <c r="BH614" s="144">
        <f>IF(N614="sníž. přenesená",J614,0)</f>
        <v>0</v>
      </c>
      <c r="BI614" s="144">
        <f>IF(N614="nulová",J614,0)</f>
        <v>0</v>
      </c>
      <c r="BJ614" s="18" t="s">
        <v>85</v>
      </c>
      <c r="BK614" s="144">
        <f>ROUND(I614*H614,2)</f>
        <v>0</v>
      </c>
      <c r="BL614" s="18" t="s">
        <v>173</v>
      </c>
      <c r="BM614" s="143" t="s">
        <v>2808</v>
      </c>
    </row>
    <row r="615" spans="2:65" s="1" customFormat="1">
      <c r="B615" s="33"/>
      <c r="D615" s="145" t="s">
        <v>175</v>
      </c>
      <c r="F615" s="146" t="s">
        <v>2809</v>
      </c>
      <c r="I615" s="147"/>
      <c r="L615" s="33"/>
      <c r="M615" s="148"/>
      <c r="T615" s="54"/>
      <c r="AT615" s="18" t="s">
        <v>175</v>
      </c>
      <c r="AU615" s="18" t="s">
        <v>85</v>
      </c>
    </row>
    <row r="616" spans="2:65" s="12" customFormat="1">
      <c r="B616" s="149"/>
      <c r="D616" s="150" t="s">
        <v>177</v>
      </c>
      <c r="E616" s="151" t="s">
        <v>19</v>
      </c>
      <c r="F616" s="152" t="s">
        <v>1488</v>
      </c>
      <c r="H616" s="151" t="s">
        <v>19</v>
      </c>
      <c r="I616" s="153"/>
      <c r="L616" s="149"/>
      <c r="M616" s="154"/>
      <c r="T616" s="155"/>
      <c r="AT616" s="151" t="s">
        <v>177</v>
      </c>
      <c r="AU616" s="151" t="s">
        <v>85</v>
      </c>
      <c r="AV616" s="12" t="s">
        <v>79</v>
      </c>
      <c r="AW616" s="12" t="s">
        <v>33</v>
      </c>
      <c r="AX616" s="12" t="s">
        <v>72</v>
      </c>
      <c r="AY616" s="151" t="s">
        <v>166</v>
      </c>
    </row>
    <row r="617" spans="2:65" s="13" customFormat="1">
      <c r="B617" s="156"/>
      <c r="D617" s="150" t="s">
        <v>177</v>
      </c>
      <c r="E617" s="157" t="s">
        <v>19</v>
      </c>
      <c r="F617" s="158" t="s">
        <v>85</v>
      </c>
      <c r="H617" s="159">
        <v>2</v>
      </c>
      <c r="I617" s="160"/>
      <c r="L617" s="156"/>
      <c r="M617" s="161"/>
      <c r="T617" s="162"/>
      <c r="AT617" s="157" t="s">
        <v>177</v>
      </c>
      <c r="AU617" s="157" t="s">
        <v>85</v>
      </c>
      <c r="AV617" s="13" t="s">
        <v>85</v>
      </c>
      <c r="AW617" s="13" t="s">
        <v>33</v>
      </c>
      <c r="AX617" s="13" t="s">
        <v>79</v>
      </c>
      <c r="AY617" s="157" t="s">
        <v>166</v>
      </c>
    </row>
    <row r="618" spans="2:65" s="1" customFormat="1" ht="21.75" customHeight="1">
      <c r="B618" s="33"/>
      <c r="C618" s="177" t="s">
        <v>822</v>
      </c>
      <c r="D618" s="177" t="s">
        <v>488</v>
      </c>
      <c r="E618" s="178" t="s">
        <v>669</v>
      </c>
      <c r="F618" s="179" t="s">
        <v>670</v>
      </c>
      <c r="G618" s="180" t="s">
        <v>265</v>
      </c>
      <c r="H618" s="181">
        <v>2</v>
      </c>
      <c r="I618" s="182"/>
      <c r="J618" s="183">
        <f>ROUND(I618*H618,2)</f>
        <v>0</v>
      </c>
      <c r="K618" s="179" t="s">
        <v>172</v>
      </c>
      <c r="L618" s="184"/>
      <c r="M618" s="185" t="s">
        <v>19</v>
      </c>
      <c r="N618" s="186" t="s">
        <v>44</v>
      </c>
      <c r="P618" s="141">
        <f>O618*H618</f>
        <v>0</v>
      </c>
      <c r="Q618" s="141">
        <v>1.521E-2</v>
      </c>
      <c r="R618" s="141">
        <f>Q618*H618</f>
        <v>3.0419999999999999E-2</v>
      </c>
      <c r="S618" s="141">
        <v>0</v>
      </c>
      <c r="T618" s="142">
        <f>S618*H618</f>
        <v>0</v>
      </c>
      <c r="AR618" s="143" t="s">
        <v>229</v>
      </c>
      <c r="AT618" s="143" t="s">
        <v>488</v>
      </c>
      <c r="AU618" s="143" t="s">
        <v>85</v>
      </c>
      <c r="AY618" s="18" t="s">
        <v>166</v>
      </c>
      <c r="BE618" s="144">
        <f>IF(N618="základní",J618,0)</f>
        <v>0</v>
      </c>
      <c r="BF618" s="144">
        <f>IF(N618="snížená",J618,0)</f>
        <v>0</v>
      </c>
      <c r="BG618" s="144">
        <f>IF(N618="zákl. přenesená",J618,0)</f>
        <v>0</v>
      </c>
      <c r="BH618" s="144">
        <f>IF(N618="sníž. přenesená",J618,0)</f>
        <v>0</v>
      </c>
      <c r="BI618" s="144">
        <f>IF(N618="nulová",J618,0)</f>
        <v>0</v>
      </c>
      <c r="BJ618" s="18" t="s">
        <v>85</v>
      </c>
      <c r="BK618" s="144">
        <f>ROUND(I618*H618,2)</f>
        <v>0</v>
      </c>
      <c r="BL618" s="18" t="s">
        <v>173</v>
      </c>
      <c r="BM618" s="143" t="s">
        <v>2810</v>
      </c>
    </row>
    <row r="619" spans="2:65" s="11" customFormat="1" ht="22.9" customHeight="1">
      <c r="B619" s="120"/>
      <c r="D619" s="121" t="s">
        <v>71</v>
      </c>
      <c r="E619" s="130" t="s">
        <v>237</v>
      </c>
      <c r="F619" s="130" t="s">
        <v>695</v>
      </c>
      <c r="I619" s="123"/>
      <c r="J619" s="131">
        <f>BK619</f>
        <v>0</v>
      </c>
      <c r="L619" s="120"/>
      <c r="M619" s="125"/>
      <c r="P619" s="126">
        <f>SUM(P620:P841)</f>
        <v>0</v>
      </c>
      <c r="R619" s="126">
        <f>SUM(R620:R841)</f>
        <v>1.9151070100000001</v>
      </c>
      <c r="T619" s="127">
        <f>SUM(T620:T841)</f>
        <v>47.035223999999999</v>
      </c>
      <c r="AR619" s="121" t="s">
        <v>79</v>
      </c>
      <c r="AT619" s="128" t="s">
        <v>71</v>
      </c>
      <c r="AU619" s="128" t="s">
        <v>79</v>
      </c>
      <c r="AY619" s="121" t="s">
        <v>166</v>
      </c>
      <c r="BK619" s="129">
        <f>SUM(BK620:BK841)</f>
        <v>0</v>
      </c>
    </row>
    <row r="620" spans="2:65" s="1" customFormat="1" ht="24.2" customHeight="1">
      <c r="B620" s="33"/>
      <c r="C620" s="132" t="s">
        <v>828</v>
      </c>
      <c r="D620" s="132" t="s">
        <v>168</v>
      </c>
      <c r="E620" s="133" t="s">
        <v>697</v>
      </c>
      <c r="F620" s="134" t="s">
        <v>698</v>
      </c>
      <c r="G620" s="135" t="s">
        <v>232</v>
      </c>
      <c r="H620" s="136">
        <v>51.892000000000003</v>
      </c>
      <c r="I620" s="137"/>
      <c r="J620" s="138">
        <f>ROUND(I620*H620,2)</f>
        <v>0</v>
      </c>
      <c r="K620" s="134" t="s">
        <v>172</v>
      </c>
      <c r="L620" s="33"/>
      <c r="M620" s="139" t="s">
        <v>19</v>
      </c>
      <c r="N620" s="140" t="s">
        <v>44</v>
      </c>
      <c r="P620" s="141">
        <f>O620*H620</f>
        <v>0</v>
      </c>
      <c r="Q620" s="141">
        <v>0</v>
      </c>
      <c r="R620" s="141">
        <f>Q620*H620</f>
        <v>0</v>
      </c>
      <c r="S620" s="141">
        <v>0.13100000000000001</v>
      </c>
      <c r="T620" s="142">
        <f>S620*H620</f>
        <v>6.7978520000000007</v>
      </c>
      <c r="AR620" s="143" t="s">
        <v>173</v>
      </c>
      <c r="AT620" s="143" t="s">
        <v>168</v>
      </c>
      <c r="AU620" s="143" t="s">
        <v>85</v>
      </c>
      <c r="AY620" s="18" t="s">
        <v>166</v>
      </c>
      <c r="BE620" s="144">
        <f>IF(N620="základní",J620,0)</f>
        <v>0</v>
      </c>
      <c r="BF620" s="144">
        <f>IF(N620="snížená",J620,0)</f>
        <v>0</v>
      </c>
      <c r="BG620" s="144">
        <f>IF(N620="zákl. přenesená",J620,0)</f>
        <v>0</v>
      </c>
      <c r="BH620" s="144">
        <f>IF(N620="sníž. přenesená",J620,0)</f>
        <v>0</v>
      </c>
      <c r="BI620" s="144">
        <f>IF(N620="nulová",J620,0)</f>
        <v>0</v>
      </c>
      <c r="BJ620" s="18" t="s">
        <v>85</v>
      </c>
      <c r="BK620" s="144">
        <f>ROUND(I620*H620,2)</f>
        <v>0</v>
      </c>
      <c r="BL620" s="18" t="s">
        <v>173</v>
      </c>
      <c r="BM620" s="143" t="s">
        <v>2811</v>
      </c>
    </row>
    <row r="621" spans="2:65" s="1" customFormat="1">
      <c r="B621" s="33"/>
      <c r="D621" s="145" t="s">
        <v>175</v>
      </c>
      <c r="F621" s="146" t="s">
        <v>700</v>
      </c>
      <c r="I621" s="147"/>
      <c r="L621" s="33"/>
      <c r="M621" s="148"/>
      <c r="T621" s="54"/>
      <c r="AT621" s="18" t="s">
        <v>175</v>
      </c>
      <c r="AU621" s="18" t="s">
        <v>85</v>
      </c>
    </row>
    <row r="622" spans="2:65" s="12" customFormat="1">
      <c r="B622" s="149"/>
      <c r="D622" s="150" t="s">
        <v>177</v>
      </c>
      <c r="E622" s="151" t="s">
        <v>19</v>
      </c>
      <c r="F622" s="152" t="s">
        <v>1488</v>
      </c>
      <c r="H622" s="151" t="s">
        <v>19</v>
      </c>
      <c r="I622" s="153"/>
      <c r="L622" s="149"/>
      <c r="M622" s="154"/>
      <c r="T622" s="155"/>
      <c r="AT622" s="151" t="s">
        <v>177</v>
      </c>
      <c r="AU622" s="151" t="s">
        <v>85</v>
      </c>
      <c r="AV622" s="12" t="s">
        <v>79</v>
      </c>
      <c r="AW622" s="12" t="s">
        <v>33</v>
      </c>
      <c r="AX622" s="12" t="s">
        <v>72</v>
      </c>
      <c r="AY622" s="151" t="s">
        <v>166</v>
      </c>
    </row>
    <row r="623" spans="2:65" s="13" customFormat="1">
      <c r="B623" s="156"/>
      <c r="D623" s="150" t="s">
        <v>177</v>
      </c>
      <c r="E623" s="157" t="s">
        <v>19</v>
      </c>
      <c r="F623" s="158" t="s">
        <v>2812</v>
      </c>
      <c r="H623" s="159">
        <v>24.873999999999999</v>
      </c>
      <c r="I623" s="160"/>
      <c r="L623" s="156"/>
      <c r="M623" s="161"/>
      <c r="T623" s="162"/>
      <c r="AT623" s="157" t="s">
        <v>177</v>
      </c>
      <c r="AU623" s="157" t="s">
        <v>85</v>
      </c>
      <c r="AV623" s="13" t="s">
        <v>85</v>
      </c>
      <c r="AW623" s="13" t="s">
        <v>33</v>
      </c>
      <c r="AX623" s="13" t="s">
        <v>72</v>
      </c>
      <c r="AY623" s="157" t="s">
        <v>166</v>
      </c>
    </row>
    <row r="624" spans="2:65" s="13" customFormat="1">
      <c r="B624" s="156"/>
      <c r="D624" s="150" t="s">
        <v>177</v>
      </c>
      <c r="E624" s="157" t="s">
        <v>19</v>
      </c>
      <c r="F624" s="158" t="s">
        <v>703</v>
      </c>
      <c r="H624" s="159">
        <v>-1.8</v>
      </c>
      <c r="I624" s="160"/>
      <c r="L624" s="156"/>
      <c r="M624" s="161"/>
      <c r="T624" s="162"/>
      <c r="AT624" s="157" t="s">
        <v>177</v>
      </c>
      <c r="AU624" s="157" t="s">
        <v>85</v>
      </c>
      <c r="AV624" s="13" t="s">
        <v>85</v>
      </c>
      <c r="AW624" s="13" t="s">
        <v>33</v>
      </c>
      <c r="AX624" s="13" t="s">
        <v>72</v>
      </c>
      <c r="AY624" s="157" t="s">
        <v>166</v>
      </c>
    </row>
    <row r="625" spans="2:65" s="12" customFormat="1">
      <c r="B625" s="149"/>
      <c r="D625" s="150" t="s">
        <v>177</v>
      </c>
      <c r="E625" s="151" t="s">
        <v>19</v>
      </c>
      <c r="F625" s="152" t="s">
        <v>213</v>
      </c>
      <c r="H625" s="151" t="s">
        <v>19</v>
      </c>
      <c r="I625" s="153"/>
      <c r="L625" s="149"/>
      <c r="M625" s="154"/>
      <c r="T625" s="155"/>
      <c r="AT625" s="151" t="s">
        <v>177</v>
      </c>
      <c r="AU625" s="151" t="s">
        <v>85</v>
      </c>
      <c r="AV625" s="12" t="s">
        <v>79</v>
      </c>
      <c r="AW625" s="12" t="s">
        <v>33</v>
      </c>
      <c r="AX625" s="12" t="s">
        <v>72</v>
      </c>
      <c r="AY625" s="151" t="s">
        <v>166</v>
      </c>
    </row>
    <row r="626" spans="2:65" s="13" customFormat="1">
      <c r="B626" s="156"/>
      <c r="D626" s="150" t="s">
        <v>177</v>
      </c>
      <c r="E626" s="157" t="s">
        <v>19</v>
      </c>
      <c r="F626" s="158" t="s">
        <v>2813</v>
      </c>
      <c r="H626" s="159">
        <v>10.327999999999999</v>
      </c>
      <c r="I626" s="160"/>
      <c r="L626" s="156"/>
      <c r="M626" s="161"/>
      <c r="T626" s="162"/>
      <c r="AT626" s="157" t="s">
        <v>177</v>
      </c>
      <c r="AU626" s="157" t="s">
        <v>85</v>
      </c>
      <c r="AV626" s="13" t="s">
        <v>85</v>
      </c>
      <c r="AW626" s="13" t="s">
        <v>33</v>
      </c>
      <c r="AX626" s="13" t="s">
        <v>72</v>
      </c>
      <c r="AY626" s="157" t="s">
        <v>166</v>
      </c>
    </row>
    <row r="627" spans="2:65" s="12" customFormat="1">
      <c r="B627" s="149"/>
      <c r="D627" s="150" t="s">
        <v>177</v>
      </c>
      <c r="E627" s="151" t="s">
        <v>19</v>
      </c>
      <c r="F627" s="152" t="s">
        <v>218</v>
      </c>
      <c r="H627" s="151" t="s">
        <v>19</v>
      </c>
      <c r="I627" s="153"/>
      <c r="L627" s="149"/>
      <c r="M627" s="154"/>
      <c r="T627" s="155"/>
      <c r="AT627" s="151" t="s">
        <v>177</v>
      </c>
      <c r="AU627" s="151" t="s">
        <v>85</v>
      </c>
      <c r="AV627" s="12" t="s">
        <v>79</v>
      </c>
      <c r="AW627" s="12" t="s">
        <v>33</v>
      </c>
      <c r="AX627" s="12" t="s">
        <v>72</v>
      </c>
      <c r="AY627" s="151" t="s">
        <v>166</v>
      </c>
    </row>
    <row r="628" spans="2:65" s="13" customFormat="1">
      <c r="B628" s="156"/>
      <c r="D628" s="150" t="s">
        <v>177</v>
      </c>
      <c r="E628" s="157" t="s">
        <v>19</v>
      </c>
      <c r="F628" s="158" t="s">
        <v>2814</v>
      </c>
      <c r="H628" s="159">
        <v>9.69</v>
      </c>
      <c r="I628" s="160"/>
      <c r="L628" s="156"/>
      <c r="M628" s="161"/>
      <c r="T628" s="162"/>
      <c r="AT628" s="157" t="s">
        <v>177</v>
      </c>
      <c r="AU628" s="157" t="s">
        <v>85</v>
      </c>
      <c r="AV628" s="13" t="s">
        <v>85</v>
      </c>
      <c r="AW628" s="13" t="s">
        <v>33</v>
      </c>
      <c r="AX628" s="13" t="s">
        <v>72</v>
      </c>
      <c r="AY628" s="157" t="s">
        <v>166</v>
      </c>
    </row>
    <row r="629" spans="2:65" s="12" customFormat="1">
      <c r="B629" s="149"/>
      <c r="D629" s="150" t="s">
        <v>177</v>
      </c>
      <c r="E629" s="151" t="s">
        <v>19</v>
      </c>
      <c r="F629" s="152" t="s">
        <v>2815</v>
      </c>
      <c r="H629" s="151" t="s">
        <v>19</v>
      </c>
      <c r="I629" s="153"/>
      <c r="L629" s="149"/>
      <c r="M629" s="154"/>
      <c r="T629" s="155"/>
      <c r="AT629" s="151" t="s">
        <v>177</v>
      </c>
      <c r="AU629" s="151" t="s">
        <v>85</v>
      </c>
      <c r="AV629" s="12" t="s">
        <v>79</v>
      </c>
      <c r="AW629" s="12" t="s">
        <v>33</v>
      </c>
      <c r="AX629" s="12" t="s">
        <v>72</v>
      </c>
      <c r="AY629" s="151" t="s">
        <v>166</v>
      </c>
    </row>
    <row r="630" spans="2:65" s="13" customFormat="1">
      <c r="B630" s="156"/>
      <c r="D630" s="150" t="s">
        <v>177</v>
      </c>
      <c r="E630" s="157" t="s">
        <v>19</v>
      </c>
      <c r="F630" s="158" t="s">
        <v>2816</v>
      </c>
      <c r="H630" s="159">
        <v>8.8000000000000007</v>
      </c>
      <c r="I630" s="160"/>
      <c r="L630" s="156"/>
      <c r="M630" s="161"/>
      <c r="T630" s="162"/>
      <c r="AT630" s="157" t="s">
        <v>177</v>
      </c>
      <c r="AU630" s="157" t="s">
        <v>85</v>
      </c>
      <c r="AV630" s="13" t="s">
        <v>85</v>
      </c>
      <c r="AW630" s="13" t="s">
        <v>33</v>
      </c>
      <c r="AX630" s="13" t="s">
        <v>72</v>
      </c>
      <c r="AY630" s="157" t="s">
        <v>166</v>
      </c>
    </row>
    <row r="631" spans="2:65" s="15" customFormat="1">
      <c r="B631" s="170"/>
      <c r="D631" s="150" t="s">
        <v>177</v>
      </c>
      <c r="E631" s="171" t="s">
        <v>19</v>
      </c>
      <c r="F631" s="172" t="s">
        <v>228</v>
      </c>
      <c r="H631" s="173">
        <v>51.891999999999996</v>
      </c>
      <c r="I631" s="174"/>
      <c r="L631" s="170"/>
      <c r="M631" s="175"/>
      <c r="T631" s="176"/>
      <c r="AT631" s="171" t="s">
        <v>177</v>
      </c>
      <c r="AU631" s="171" t="s">
        <v>85</v>
      </c>
      <c r="AV631" s="15" t="s">
        <v>173</v>
      </c>
      <c r="AW631" s="15" t="s">
        <v>33</v>
      </c>
      <c r="AX631" s="15" t="s">
        <v>79</v>
      </c>
      <c r="AY631" s="171" t="s">
        <v>166</v>
      </c>
    </row>
    <row r="632" spans="2:65" s="1" customFormat="1" ht="24.2" customHeight="1">
      <c r="B632" s="33"/>
      <c r="C632" s="132" t="s">
        <v>841</v>
      </c>
      <c r="D632" s="132" t="s">
        <v>168</v>
      </c>
      <c r="E632" s="133" t="s">
        <v>2817</v>
      </c>
      <c r="F632" s="134" t="s">
        <v>2818</v>
      </c>
      <c r="G632" s="135" t="s">
        <v>171</v>
      </c>
      <c r="H632" s="136">
        <v>3.3359999999999999</v>
      </c>
      <c r="I632" s="137"/>
      <c r="J632" s="138">
        <f>ROUND(I632*H632,2)</f>
        <v>0</v>
      </c>
      <c r="K632" s="134" t="s">
        <v>172</v>
      </c>
      <c r="L632" s="33"/>
      <c r="M632" s="139" t="s">
        <v>19</v>
      </c>
      <c r="N632" s="140" t="s">
        <v>44</v>
      </c>
      <c r="P632" s="141">
        <f>O632*H632</f>
        <v>0</v>
      </c>
      <c r="Q632" s="141">
        <v>0</v>
      </c>
      <c r="R632" s="141">
        <f>Q632*H632</f>
        <v>0</v>
      </c>
      <c r="S632" s="141">
        <v>1.8</v>
      </c>
      <c r="T632" s="142">
        <f>S632*H632</f>
        <v>6.0047999999999995</v>
      </c>
      <c r="AR632" s="143" t="s">
        <v>173</v>
      </c>
      <c r="AT632" s="143" t="s">
        <v>168</v>
      </c>
      <c r="AU632" s="143" t="s">
        <v>85</v>
      </c>
      <c r="AY632" s="18" t="s">
        <v>166</v>
      </c>
      <c r="BE632" s="144">
        <f>IF(N632="základní",J632,0)</f>
        <v>0</v>
      </c>
      <c r="BF632" s="144">
        <f>IF(N632="snížená",J632,0)</f>
        <v>0</v>
      </c>
      <c r="BG632" s="144">
        <f>IF(N632="zákl. přenesená",J632,0)</f>
        <v>0</v>
      </c>
      <c r="BH632" s="144">
        <f>IF(N632="sníž. přenesená",J632,0)</f>
        <v>0</v>
      </c>
      <c r="BI632" s="144">
        <f>IF(N632="nulová",J632,0)</f>
        <v>0</v>
      </c>
      <c r="BJ632" s="18" t="s">
        <v>85</v>
      </c>
      <c r="BK632" s="144">
        <f>ROUND(I632*H632,2)</f>
        <v>0</v>
      </c>
      <c r="BL632" s="18" t="s">
        <v>173</v>
      </c>
      <c r="BM632" s="143" t="s">
        <v>2819</v>
      </c>
    </row>
    <row r="633" spans="2:65" s="1" customFormat="1">
      <c r="B633" s="33"/>
      <c r="D633" s="145" t="s">
        <v>175</v>
      </c>
      <c r="F633" s="146" t="s">
        <v>2820</v>
      </c>
      <c r="I633" s="147"/>
      <c r="L633" s="33"/>
      <c r="M633" s="148"/>
      <c r="T633" s="54"/>
      <c r="AT633" s="18" t="s">
        <v>175</v>
      </c>
      <c r="AU633" s="18" t="s">
        <v>85</v>
      </c>
    </row>
    <row r="634" spans="2:65" s="12" customFormat="1">
      <c r="B634" s="149"/>
      <c r="D634" s="150" t="s">
        <v>177</v>
      </c>
      <c r="E634" s="151" t="s">
        <v>19</v>
      </c>
      <c r="F634" s="152" t="s">
        <v>1488</v>
      </c>
      <c r="H634" s="151" t="s">
        <v>19</v>
      </c>
      <c r="I634" s="153"/>
      <c r="L634" s="149"/>
      <c r="M634" s="154"/>
      <c r="T634" s="155"/>
      <c r="AT634" s="151" t="s">
        <v>177</v>
      </c>
      <c r="AU634" s="151" t="s">
        <v>85</v>
      </c>
      <c r="AV634" s="12" t="s">
        <v>79</v>
      </c>
      <c r="AW634" s="12" t="s">
        <v>33</v>
      </c>
      <c r="AX634" s="12" t="s">
        <v>72</v>
      </c>
      <c r="AY634" s="151" t="s">
        <v>166</v>
      </c>
    </row>
    <row r="635" spans="2:65" s="13" customFormat="1">
      <c r="B635" s="156"/>
      <c r="D635" s="150" t="s">
        <v>177</v>
      </c>
      <c r="E635" s="157" t="s">
        <v>19</v>
      </c>
      <c r="F635" s="158" t="s">
        <v>2821</v>
      </c>
      <c r="H635" s="159">
        <v>0.66800000000000004</v>
      </c>
      <c r="I635" s="160"/>
      <c r="L635" s="156"/>
      <c r="M635" s="161"/>
      <c r="T635" s="162"/>
      <c r="AT635" s="157" t="s">
        <v>177</v>
      </c>
      <c r="AU635" s="157" t="s">
        <v>85</v>
      </c>
      <c r="AV635" s="13" t="s">
        <v>85</v>
      </c>
      <c r="AW635" s="13" t="s">
        <v>33</v>
      </c>
      <c r="AX635" s="13" t="s">
        <v>72</v>
      </c>
      <c r="AY635" s="157" t="s">
        <v>166</v>
      </c>
    </row>
    <row r="636" spans="2:65" s="13" customFormat="1">
      <c r="B636" s="156"/>
      <c r="D636" s="150" t="s">
        <v>177</v>
      </c>
      <c r="E636" s="157" t="s">
        <v>19</v>
      </c>
      <c r="F636" s="158" t="s">
        <v>2822</v>
      </c>
      <c r="H636" s="159">
        <v>0.96499999999999997</v>
      </c>
      <c r="I636" s="160"/>
      <c r="L636" s="156"/>
      <c r="M636" s="161"/>
      <c r="T636" s="162"/>
      <c r="AT636" s="157" t="s">
        <v>177</v>
      </c>
      <c r="AU636" s="157" t="s">
        <v>85</v>
      </c>
      <c r="AV636" s="13" t="s">
        <v>85</v>
      </c>
      <c r="AW636" s="13" t="s">
        <v>33</v>
      </c>
      <c r="AX636" s="13" t="s">
        <v>72</v>
      </c>
      <c r="AY636" s="157" t="s">
        <v>166</v>
      </c>
    </row>
    <row r="637" spans="2:65" s="13" customFormat="1">
      <c r="B637" s="156"/>
      <c r="D637" s="150" t="s">
        <v>177</v>
      </c>
      <c r="E637" s="157" t="s">
        <v>19</v>
      </c>
      <c r="F637" s="158" t="s">
        <v>720</v>
      </c>
      <c r="H637" s="159">
        <v>-0.54</v>
      </c>
      <c r="I637" s="160"/>
      <c r="L637" s="156"/>
      <c r="M637" s="161"/>
      <c r="T637" s="162"/>
      <c r="AT637" s="157" t="s">
        <v>177</v>
      </c>
      <c r="AU637" s="157" t="s">
        <v>85</v>
      </c>
      <c r="AV637" s="13" t="s">
        <v>85</v>
      </c>
      <c r="AW637" s="13" t="s">
        <v>33</v>
      </c>
      <c r="AX637" s="13" t="s">
        <v>72</v>
      </c>
      <c r="AY637" s="157" t="s">
        <v>166</v>
      </c>
    </row>
    <row r="638" spans="2:65" s="12" customFormat="1">
      <c r="B638" s="149"/>
      <c r="D638" s="150" t="s">
        <v>177</v>
      </c>
      <c r="E638" s="151" t="s">
        <v>19</v>
      </c>
      <c r="F638" s="152" t="s">
        <v>213</v>
      </c>
      <c r="H638" s="151" t="s">
        <v>19</v>
      </c>
      <c r="I638" s="153"/>
      <c r="L638" s="149"/>
      <c r="M638" s="154"/>
      <c r="T638" s="155"/>
      <c r="AT638" s="151" t="s">
        <v>177</v>
      </c>
      <c r="AU638" s="151" t="s">
        <v>85</v>
      </c>
      <c r="AV638" s="12" t="s">
        <v>79</v>
      </c>
      <c r="AW638" s="12" t="s">
        <v>33</v>
      </c>
      <c r="AX638" s="12" t="s">
        <v>72</v>
      </c>
      <c r="AY638" s="151" t="s">
        <v>166</v>
      </c>
    </row>
    <row r="639" spans="2:65" s="13" customFormat="1">
      <c r="B639" s="156"/>
      <c r="D639" s="150" t="s">
        <v>177</v>
      </c>
      <c r="E639" s="157" t="s">
        <v>19</v>
      </c>
      <c r="F639" s="158" t="s">
        <v>2823</v>
      </c>
      <c r="H639" s="159">
        <v>0.71599999999999997</v>
      </c>
      <c r="I639" s="160"/>
      <c r="L639" s="156"/>
      <c r="M639" s="161"/>
      <c r="T639" s="162"/>
      <c r="AT639" s="157" t="s">
        <v>177</v>
      </c>
      <c r="AU639" s="157" t="s">
        <v>85</v>
      </c>
      <c r="AV639" s="13" t="s">
        <v>85</v>
      </c>
      <c r="AW639" s="13" t="s">
        <v>33</v>
      </c>
      <c r="AX639" s="13" t="s">
        <v>72</v>
      </c>
      <c r="AY639" s="157" t="s">
        <v>166</v>
      </c>
    </row>
    <row r="640" spans="2:65" s="12" customFormat="1">
      <c r="B640" s="149"/>
      <c r="D640" s="150" t="s">
        <v>177</v>
      </c>
      <c r="E640" s="151" t="s">
        <v>19</v>
      </c>
      <c r="F640" s="152" t="s">
        <v>218</v>
      </c>
      <c r="H640" s="151" t="s">
        <v>19</v>
      </c>
      <c r="I640" s="153"/>
      <c r="L640" s="149"/>
      <c r="M640" s="154"/>
      <c r="T640" s="155"/>
      <c r="AT640" s="151" t="s">
        <v>177</v>
      </c>
      <c r="AU640" s="151" t="s">
        <v>85</v>
      </c>
      <c r="AV640" s="12" t="s">
        <v>79</v>
      </c>
      <c r="AW640" s="12" t="s">
        <v>33</v>
      </c>
      <c r="AX640" s="12" t="s">
        <v>72</v>
      </c>
      <c r="AY640" s="151" t="s">
        <v>166</v>
      </c>
    </row>
    <row r="641" spans="2:65" s="13" customFormat="1">
      <c r="B641" s="156"/>
      <c r="D641" s="150" t="s">
        <v>177</v>
      </c>
      <c r="E641" s="157" t="s">
        <v>19</v>
      </c>
      <c r="F641" s="158" t="s">
        <v>2824</v>
      </c>
      <c r="H641" s="159">
        <v>9.5000000000000001E-2</v>
      </c>
      <c r="I641" s="160"/>
      <c r="L641" s="156"/>
      <c r="M641" s="161"/>
      <c r="T641" s="162"/>
      <c r="AT641" s="157" t="s">
        <v>177</v>
      </c>
      <c r="AU641" s="157" t="s">
        <v>85</v>
      </c>
      <c r="AV641" s="13" t="s">
        <v>85</v>
      </c>
      <c r="AW641" s="13" t="s">
        <v>33</v>
      </c>
      <c r="AX641" s="13" t="s">
        <v>72</v>
      </c>
      <c r="AY641" s="157" t="s">
        <v>166</v>
      </c>
    </row>
    <row r="642" spans="2:65" s="13" customFormat="1">
      <c r="B642" s="156"/>
      <c r="D642" s="150" t="s">
        <v>177</v>
      </c>
      <c r="E642" s="157" t="s">
        <v>19</v>
      </c>
      <c r="F642" s="158" t="s">
        <v>2823</v>
      </c>
      <c r="H642" s="159">
        <v>0.71599999999999997</v>
      </c>
      <c r="I642" s="160"/>
      <c r="L642" s="156"/>
      <c r="M642" s="161"/>
      <c r="T642" s="162"/>
      <c r="AT642" s="157" t="s">
        <v>177</v>
      </c>
      <c r="AU642" s="157" t="s">
        <v>85</v>
      </c>
      <c r="AV642" s="13" t="s">
        <v>85</v>
      </c>
      <c r="AW642" s="13" t="s">
        <v>33</v>
      </c>
      <c r="AX642" s="13" t="s">
        <v>72</v>
      </c>
      <c r="AY642" s="157" t="s">
        <v>166</v>
      </c>
    </row>
    <row r="643" spans="2:65" s="12" customFormat="1">
      <c r="B643" s="149"/>
      <c r="D643" s="150" t="s">
        <v>177</v>
      </c>
      <c r="E643" s="151" t="s">
        <v>19</v>
      </c>
      <c r="F643" s="152" t="s">
        <v>2549</v>
      </c>
      <c r="H643" s="151" t="s">
        <v>19</v>
      </c>
      <c r="I643" s="153"/>
      <c r="L643" s="149"/>
      <c r="M643" s="154"/>
      <c r="T643" s="155"/>
      <c r="AT643" s="151" t="s">
        <v>177</v>
      </c>
      <c r="AU643" s="151" t="s">
        <v>85</v>
      </c>
      <c r="AV643" s="12" t="s">
        <v>79</v>
      </c>
      <c r="AW643" s="12" t="s">
        <v>33</v>
      </c>
      <c r="AX643" s="12" t="s">
        <v>72</v>
      </c>
      <c r="AY643" s="151" t="s">
        <v>166</v>
      </c>
    </row>
    <row r="644" spans="2:65" s="13" customFormat="1">
      <c r="B644" s="156"/>
      <c r="D644" s="150" t="s">
        <v>177</v>
      </c>
      <c r="E644" s="157" t="s">
        <v>19</v>
      </c>
      <c r="F644" s="158" t="s">
        <v>2823</v>
      </c>
      <c r="H644" s="159">
        <v>0.71599999999999997</v>
      </c>
      <c r="I644" s="160"/>
      <c r="L644" s="156"/>
      <c r="M644" s="161"/>
      <c r="T644" s="162"/>
      <c r="AT644" s="157" t="s">
        <v>177</v>
      </c>
      <c r="AU644" s="157" t="s">
        <v>85</v>
      </c>
      <c r="AV644" s="13" t="s">
        <v>85</v>
      </c>
      <c r="AW644" s="13" t="s">
        <v>33</v>
      </c>
      <c r="AX644" s="13" t="s">
        <v>72</v>
      </c>
      <c r="AY644" s="157" t="s">
        <v>166</v>
      </c>
    </row>
    <row r="645" spans="2:65" s="15" customFormat="1">
      <c r="B645" s="170"/>
      <c r="D645" s="150" t="s">
        <v>177</v>
      </c>
      <c r="E645" s="171" t="s">
        <v>19</v>
      </c>
      <c r="F645" s="172" t="s">
        <v>228</v>
      </c>
      <c r="H645" s="173">
        <v>3.3360000000000003</v>
      </c>
      <c r="I645" s="174"/>
      <c r="L645" s="170"/>
      <c r="M645" s="175"/>
      <c r="T645" s="176"/>
      <c r="AT645" s="171" t="s">
        <v>177</v>
      </c>
      <c r="AU645" s="171" t="s">
        <v>85</v>
      </c>
      <c r="AV645" s="15" t="s">
        <v>173</v>
      </c>
      <c r="AW645" s="15" t="s">
        <v>33</v>
      </c>
      <c r="AX645" s="15" t="s">
        <v>79</v>
      </c>
      <c r="AY645" s="171" t="s">
        <v>166</v>
      </c>
    </row>
    <row r="646" spans="2:65" s="1" customFormat="1" ht="24.2" customHeight="1">
      <c r="B646" s="33"/>
      <c r="C646" s="132" t="s">
        <v>848</v>
      </c>
      <c r="D646" s="132" t="s">
        <v>168</v>
      </c>
      <c r="E646" s="133" t="s">
        <v>715</v>
      </c>
      <c r="F646" s="134" t="s">
        <v>716</v>
      </c>
      <c r="G646" s="135" t="s">
        <v>171</v>
      </c>
      <c r="H646" s="136">
        <v>1.4990000000000001</v>
      </c>
      <c r="I646" s="137"/>
      <c r="J646" s="138">
        <f>ROUND(I646*H646,2)</f>
        <v>0</v>
      </c>
      <c r="K646" s="134" t="s">
        <v>172</v>
      </c>
      <c r="L646" s="33"/>
      <c r="M646" s="139" t="s">
        <v>19</v>
      </c>
      <c r="N646" s="140" t="s">
        <v>44</v>
      </c>
      <c r="P646" s="141">
        <f>O646*H646</f>
        <v>0</v>
      </c>
      <c r="Q646" s="141">
        <v>0</v>
      </c>
      <c r="R646" s="141">
        <f>Q646*H646</f>
        <v>0</v>
      </c>
      <c r="S646" s="141">
        <v>1.8</v>
      </c>
      <c r="T646" s="142">
        <f>S646*H646</f>
        <v>2.6982000000000004</v>
      </c>
      <c r="AR646" s="143" t="s">
        <v>173</v>
      </c>
      <c r="AT646" s="143" t="s">
        <v>168</v>
      </c>
      <c r="AU646" s="143" t="s">
        <v>85</v>
      </c>
      <c r="AY646" s="18" t="s">
        <v>166</v>
      </c>
      <c r="BE646" s="144">
        <f>IF(N646="základní",J646,0)</f>
        <v>0</v>
      </c>
      <c r="BF646" s="144">
        <f>IF(N646="snížená",J646,0)</f>
        <v>0</v>
      </c>
      <c r="BG646" s="144">
        <f>IF(N646="zákl. přenesená",J646,0)</f>
        <v>0</v>
      </c>
      <c r="BH646" s="144">
        <f>IF(N646="sníž. přenesená",J646,0)</f>
        <v>0</v>
      </c>
      <c r="BI646" s="144">
        <f>IF(N646="nulová",J646,0)</f>
        <v>0</v>
      </c>
      <c r="BJ646" s="18" t="s">
        <v>85</v>
      </c>
      <c r="BK646" s="144">
        <f>ROUND(I646*H646,2)</f>
        <v>0</v>
      </c>
      <c r="BL646" s="18" t="s">
        <v>173</v>
      </c>
      <c r="BM646" s="143" t="s">
        <v>2825</v>
      </c>
    </row>
    <row r="647" spans="2:65" s="1" customFormat="1">
      <c r="B647" s="33"/>
      <c r="D647" s="145" t="s">
        <v>175</v>
      </c>
      <c r="F647" s="146" t="s">
        <v>718</v>
      </c>
      <c r="I647" s="147"/>
      <c r="L647" s="33"/>
      <c r="M647" s="148"/>
      <c r="T647" s="54"/>
      <c r="AT647" s="18" t="s">
        <v>175</v>
      </c>
      <c r="AU647" s="18" t="s">
        <v>85</v>
      </c>
    </row>
    <row r="648" spans="2:65" s="12" customFormat="1">
      <c r="B648" s="149"/>
      <c r="D648" s="150" t="s">
        <v>177</v>
      </c>
      <c r="E648" s="151" t="s">
        <v>19</v>
      </c>
      <c r="F648" s="152" t="s">
        <v>2549</v>
      </c>
      <c r="H648" s="151" t="s">
        <v>19</v>
      </c>
      <c r="I648" s="153"/>
      <c r="L648" s="149"/>
      <c r="M648" s="154"/>
      <c r="T648" s="155"/>
      <c r="AT648" s="151" t="s">
        <v>177</v>
      </c>
      <c r="AU648" s="151" t="s">
        <v>85</v>
      </c>
      <c r="AV648" s="12" t="s">
        <v>79</v>
      </c>
      <c r="AW648" s="12" t="s">
        <v>33</v>
      </c>
      <c r="AX648" s="12" t="s">
        <v>72</v>
      </c>
      <c r="AY648" s="151" t="s">
        <v>166</v>
      </c>
    </row>
    <row r="649" spans="2:65" s="13" customFormat="1">
      <c r="B649" s="156"/>
      <c r="D649" s="150" t="s">
        <v>177</v>
      </c>
      <c r="E649" s="157" t="s">
        <v>19</v>
      </c>
      <c r="F649" s="158" t="s">
        <v>2826</v>
      </c>
      <c r="H649" s="159">
        <v>1.4990000000000001</v>
      </c>
      <c r="I649" s="160"/>
      <c r="L649" s="156"/>
      <c r="M649" s="161"/>
      <c r="T649" s="162"/>
      <c r="AT649" s="157" t="s">
        <v>177</v>
      </c>
      <c r="AU649" s="157" t="s">
        <v>85</v>
      </c>
      <c r="AV649" s="13" t="s">
        <v>85</v>
      </c>
      <c r="AW649" s="13" t="s">
        <v>33</v>
      </c>
      <c r="AX649" s="13" t="s">
        <v>79</v>
      </c>
      <c r="AY649" s="157" t="s">
        <v>166</v>
      </c>
    </row>
    <row r="650" spans="2:65" s="1" customFormat="1" ht="16.5" customHeight="1">
      <c r="B650" s="33"/>
      <c r="C650" s="132" t="s">
        <v>855</v>
      </c>
      <c r="D650" s="132" t="s">
        <v>168</v>
      </c>
      <c r="E650" s="133" t="s">
        <v>2827</v>
      </c>
      <c r="F650" s="134" t="s">
        <v>2828</v>
      </c>
      <c r="G650" s="135" t="s">
        <v>232</v>
      </c>
      <c r="H650" s="136">
        <v>24.12</v>
      </c>
      <c r="I650" s="137"/>
      <c r="J650" s="138">
        <f>ROUND(I650*H650,2)</f>
        <v>0</v>
      </c>
      <c r="K650" s="134" t="s">
        <v>19</v>
      </c>
      <c r="L650" s="33"/>
      <c r="M650" s="139" t="s">
        <v>19</v>
      </c>
      <c r="N650" s="140" t="s">
        <v>44</v>
      </c>
      <c r="P650" s="141">
        <f>O650*H650</f>
        <v>0</v>
      </c>
      <c r="Q650" s="141">
        <v>0</v>
      </c>
      <c r="R650" s="141">
        <f>Q650*H650</f>
        <v>0</v>
      </c>
      <c r="S650" s="141">
        <v>0.33</v>
      </c>
      <c r="T650" s="142">
        <f>S650*H650</f>
        <v>7.9596000000000009</v>
      </c>
      <c r="AR650" s="143" t="s">
        <v>173</v>
      </c>
      <c r="AT650" s="143" t="s">
        <v>168</v>
      </c>
      <c r="AU650" s="143" t="s">
        <v>85</v>
      </c>
      <c r="AY650" s="18" t="s">
        <v>166</v>
      </c>
      <c r="BE650" s="144">
        <f>IF(N650="základní",J650,0)</f>
        <v>0</v>
      </c>
      <c r="BF650" s="144">
        <f>IF(N650="snížená",J650,0)</f>
        <v>0</v>
      </c>
      <c r="BG650" s="144">
        <f>IF(N650="zákl. přenesená",J650,0)</f>
        <v>0</v>
      </c>
      <c r="BH650" s="144">
        <f>IF(N650="sníž. přenesená",J650,0)</f>
        <v>0</v>
      </c>
      <c r="BI650" s="144">
        <f>IF(N650="nulová",J650,0)</f>
        <v>0</v>
      </c>
      <c r="BJ650" s="18" t="s">
        <v>85</v>
      </c>
      <c r="BK650" s="144">
        <f>ROUND(I650*H650,2)</f>
        <v>0</v>
      </c>
      <c r="BL650" s="18" t="s">
        <v>173</v>
      </c>
      <c r="BM650" s="143" t="s">
        <v>2829</v>
      </c>
    </row>
    <row r="651" spans="2:65" s="12" customFormat="1">
      <c r="B651" s="149"/>
      <c r="D651" s="150" t="s">
        <v>177</v>
      </c>
      <c r="E651" s="151" t="s">
        <v>19</v>
      </c>
      <c r="F651" s="152" t="s">
        <v>2830</v>
      </c>
      <c r="H651" s="151" t="s">
        <v>19</v>
      </c>
      <c r="I651" s="153"/>
      <c r="L651" s="149"/>
      <c r="M651" s="154"/>
      <c r="T651" s="155"/>
      <c r="AT651" s="151" t="s">
        <v>177</v>
      </c>
      <c r="AU651" s="151" t="s">
        <v>85</v>
      </c>
      <c r="AV651" s="12" t="s">
        <v>79</v>
      </c>
      <c r="AW651" s="12" t="s">
        <v>33</v>
      </c>
      <c r="AX651" s="12" t="s">
        <v>72</v>
      </c>
      <c r="AY651" s="151" t="s">
        <v>166</v>
      </c>
    </row>
    <row r="652" spans="2:65" s="13" customFormat="1">
      <c r="B652" s="156"/>
      <c r="D652" s="150" t="s">
        <v>177</v>
      </c>
      <c r="E652" s="157" t="s">
        <v>19</v>
      </c>
      <c r="F652" s="158" t="s">
        <v>2831</v>
      </c>
      <c r="H652" s="159">
        <v>8.4</v>
      </c>
      <c r="I652" s="160"/>
      <c r="L652" s="156"/>
      <c r="M652" s="161"/>
      <c r="T652" s="162"/>
      <c r="AT652" s="157" t="s">
        <v>177</v>
      </c>
      <c r="AU652" s="157" t="s">
        <v>85</v>
      </c>
      <c r="AV652" s="13" t="s">
        <v>85</v>
      </c>
      <c r="AW652" s="13" t="s">
        <v>33</v>
      </c>
      <c r="AX652" s="13" t="s">
        <v>72</v>
      </c>
      <c r="AY652" s="157" t="s">
        <v>166</v>
      </c>
    </row>
    <row r="653" spans="2:65" s="13" customFormat="1">
      <c r="B653" s="156"/>
      <c r="D653" s="150" t="s">
        <v>177</v>
      </c>
      <c r="E653" s="157" t="s">
        <v>19</v>
      </c>
      <c r="F653" s="158" t="s">
        <v>1763</v>
      </c>
      <c r="H653" s="159">
        <v>-0.36</v>
      </c>
      <c r="I653" s="160"/>
      <c r="L653" s="156"/>
      <c r="M653" s="161"/>
      <c r="T653" s="162"/>
      <c r="AT653" s="157" t="s">
        <v>177</v>
      </c>
      <c r="AU653" s="157" t="s">
        <v>85</v>
      </c>
      <c r="AV653" s="13" t="s">
        <v>85</v>
      </c>
      <c r="AW653" s="13" t="s">
        <v>33</v>
      </c>
      <c r="AX653" s="13" t="s">
        <v>72</v>
      </c>
      <c r="AY653" s="157" t="s">
        <v>166</v>
      </c>
    </row>
    <row r="654" spans="2:65" s="12" customFormat="1">
      <c r="B654" s="149"/>
      <c r="D654" s="150" t="s">
        <v>177</v>
      </c>
      <c r="E654" s="151" t="s">
        <v>19</v>
      </c>
      <c r="F654" s="152" t="s">
        <v>2832</v>
      </c>
      <c r="H654" s="151" t="s">
        <v>19</v>
      </c>
      <c r="I654" s="153"/>
      <c r="L654" s="149"/>
      <c r="M654" s="154"/>
      <c r="T654" s="155"/>
      <c r="AT654" s="151" t="s">
        <v>177</v>
      </c>
      <c r="AU654" s="151" t="s">
        <v>85</v>
      </c>
      <c r="AV654" s="12" t="s">
        <v>79</v>
      </c>
      <c r="AW654" s="12" t="s">
        <v>33</v>
      </c>
      <c r="AX654" s="12" t="s">
        <v>72</v>
      </c>
      <c r="AY654" s="151" t="s">
        <v>166</v>
      </c>
    </row>
    <row r="655" spans="2:65" s="13" customFormat="1">
      <c r="B655" s="156"/>
      <c r="D655" s="150" t="s">
        <v>177</v>
      </c>
      <c r="E655" s="157" t="s">
        <v>19</v>
      </c>
      <c r="F655" s="158" t="s">
        <v>2831</v>
      </c>
      <c r="H655" s="159">
        <v>8.4</v>
      </c>
      <c r="I655" s="160"/>
      <c r="L655" s="156"/>
      <c r="M655" s="161"/>
      <c r="T655" s="162"/>
      <c r="AT655" s="157" t="s">
        <v>177</v>
      </c>
      <c r="AU655" s="157" t="s">
        <v>85</v>
      </c>
      <c r="AV655" s="13" t="s">
        <v>85</v>
      </c>
      <c r="AW655" s="13" t="s">
        <v>33</v>
      </c>
      <c r="AX655" s="13" t="s">
        <v>72</v>
      </c>
      <c r="AY655" s="157" t="s">
        <v>166</v>
      </c>
    </row>
    <row r="656" spans="2:65" s="13" customFormat="1">
      <c r="B656" s="156"/>
      <c r="D656" s="150" t="s">
        <v>177</v>
      </c>
      <c r="E656" s="157" t="s">
        <v>19</v>
      </c>
      <c r="F656" s="158" t="s">
        <v>1763</v>
      </c>
      <c r="H656" s="159">
        <v>-0.36</v>
      </c>
      <c r="I656" s="160"/>
      <c r="L656" s="156"/>
      <c r="M656" s="161"/>
      <c r="T656" s="162"/>
      <c r="AT656" s="157" t="s">
        <v>177</v>
      </c>
      <c r="AU656" s="157" t="s">
        <v>85</v>
      </c>
      <c r="AV656" s="13" t="s">
        <v>85</v>
      </c>
      <c r="AW656" s="13" t="s">
        <v>33</v>
      </c>
      <c r="AX656" s="13" t="s">
        <v>72</v>
      </c>
      <c r="AY656" s="157" t="s">
        <v>166</v>
      </c>
    </row>
    <row r="657" spans="2:65" s="12" customFormat="1">
      <c r="B657" s="149"/>
      <c r="D657" s="150" t="s">
        <v>177</v>
      </c>
      <c r="E657" s="151" t="s">
        <v>19</v>
      </c>
      <c r="F657" s="152" t="s">
        <v>2833</v>
      </c>
      <c r="H657" s="151" t="s">
        <v>19</v>
      </c>
      <c r="I657" s="153"/>
      <c r="L657" s="149"/>
      <c r="M657" s="154"/>
      <c r="T657" s="155"/>
      <c r="AT657" s="151" t="s">
        <v>177</v>
      </c>
      <c r="AU657" s="151" t="s">
        <v>85</v>
      </c>
      <c r="AV657" s="12" t="s">
        <v>79</v>
      </c>
      <c r="AW657" s="12" t="s">
        <v>33</v>
      </c>
      <c r="AX657" s="12" t="s">
        <v>72</v>
      </c>
      <c r="AY657" s="151" t="s">
        <v>166</v>
      </c>
    </row>
    <row r="658" spans="2:65" s="13" customFormat="1">
      <c r="B658" s="156"/>
      <c r="D658" s="150" t="s">
        <v>177</v>
      </c>
      <c r="E658" s="157" t="s">
        <v>19</v>
      </c>
      <c r="F658" s="158" t="s">
        <v>2831</v>
      </c>
      <c r="H658" s="159">
        <v>8.4</v>
      </c>
      <c r="I658" s="160"/>
      <c r="L658" s="156"/>
      <c r="M658" s="161"/>
      <c r="T658" s="162"/>
      <c r="AT658" s="157" t="s">
        <v>177</v>
      </c>
      <c r="AU658" s="157" t="s">
        <v>85</v>
      </c>
      <c r="AV658" s="13" t="s">
        <v>85</v>
      </c>
      <c r="AW658" s="13" t="s">
        <v>33</v>
      </c>
      <c r="AX658" s="13" t="s">
        <v>72</v>
      </c>
      <c r="AY658" s="157" t="s">
        <v>166</v>
      </c>
    </row>
    <row r="659" spans="2:65" s="13" customFormat="1">
      <c r="B659" s="156"/>
      <c r="D659" s="150" t="s">
        <v>177</v>
      </c>
      <c r="E659" s="157" t="s">
        <v>19</v>
      </c>
      <c r="F659" s="158" t="s">
        <v>1763</v>
      </c>
      <c r="H659" s="159">
        <v>-0.36</v>
      </c>
      <c r="I659" s="160"/>
      <c r="L659" s="156"/>
      <c r="M659" s="161"/>
      <c r="T659" s="162"/>
      <c r="AT659" s="157" t="s">
        <v>177</v>
      </c>
      <c r="AU659" s="157" t="s">
        <v>85</v>
      </c>
      <c r="AV659" s="13" t="s">
        <v>85</v>
      </c>
      <c r="AW659" s="13" t="s">
        <v>33</v>
      </c>
      <c r="AX659" s="13" t="s">
        <v>72</v>
      </c>
      <c r="AY659" s="157" t="s">
        <v>166</v>
      </c>
    </row>
    <row r="660" spans="2:65" s="15" customFormat="1">
      <c r="B660" s="170"/>
      <c r="D660" s="150" t="s">
        <v>177</v>
      </c>
      <c r="E660" s="171" t="s">
        <v>19</v>
      </c>
      <c r="F660" s="172" t="s">
        <v>228</v>
      </c>
      <c r="H660" s="173">
        <v>24.12</v>
      </c>
      <c r="I660" s="174"/>
      <c r="L660" s="170"/>
      <c r="M660" s="175"/>
      <c r="T660" s="176"/>
      <c r="AT660" s="171" t="s">
        <v>177</v>
      </c>
      <c r="AU660" s="171" t="s">
        <v>85</v>
      </c>
      <c r="AV660" s="15" t="s">
        <v>173</v>
      </c>
      <c r="AW660" s="15" t="s">
        <v>33</v>
      </c>
      <c r="AX660" s="15" t="s">
        <v>79</v>
      </c>
      <c r="AY660" s="171" t="s">
        <v>166</v>
      </c>
    </row>
    <row r="661" spans="2:65" s="1" customFormat="1" ht="16.5" customHeight="1">
      <c r="B661" s="33"/>
      <c r="C661" s="132" t="s">
        <v>879</v>
      </c>
      <c r="D661" s="132" t="s">
        <v>168</v>
      </c>
      <c r="E661" s="133" t="s">
        <v>2834</v>
      </c>
      <c r="F661" s="134" t="s">
        <v>2835</v>
      </c>
      <c r="G661" s="135" t="s">
        <v>171</v>
      </c>
      <c r="H661" s="136">
        <v>0.58099999999999996</v>
      </c>
      <c r="I661" s="137"/>
      <c r="J661" s="138">
        <f>ROUND(I661*H661,2)</f>
        <v>0</v>
      </c>
      <c r="K661" s="134" t="s">
        <v>172</v>
      </c>
      <c r="L661" s="33"/>
      <c r="M661" s="139" t="s">
        <v>19</v>
      </c>
      <c r="N661" s="140" t="s">
        <v>44</v>
      </c>
      <c r="P661" s="141">
        <f>O661*H661</f>
        <v>0</v>
      </c>
      <c r="Q661" s="141">
        <v>0</v>
      </c>
      <c r="R661" s="141">
        <f>Q661*H661</f>
        <v>0</v>
      </c>
      <c r="S661" s="141">
        <v>2.4</v>
      </c>
      <c r="T661" s="142">
        <f>S661*H661</f>
        <v>1.3943999999999999</v>
      </c>
      <c r="AR661" s="143" t="s">
        <v>173</v>
      </c>
      <c r="AT661" s="143" t="s">
        <v>168</v>
      </c>
      <c r="AU661" s="143" t="s">
        <v>85</v>
      </c>
      <c r="AY661" s="18" t="s">
        <v>166</v>
      </c>
      <c r="BE661" s="144">
        <f>IF(N661="základní",J661,0)</f>
        <v>0</v>
      </c>
      <c r="BF661" s="144">
        <f>IF(N661="snížená",J661,0)</f>
        <v>0</v>
      </c>
      <c r="BG661" s="144">
        <f>IF(N661="zákl. přenesená",J661,0)</f>
        <v>0</v>
      </c>
      <c r="BH661" s="144">
        <f>IF(N661="sníž. přenesená",J661,0)</f>
        <v>0</v>
      </c>
      <c r="BI661" s="144">
        <f>IF(N661="nulová",J661,0)</f>
        <v>0</v>
      </c>
      <c r="BJ661" s="18" t="s">
        <v>85</v>
      </c>
      <c r="BK661" s="144">
        <f>ROUND(I661*H661,2)</f>
        <v>0</v>
      </c>
      <c r="BL661" s="18" t="s">
        <v>173</v>
      </c>
      <c r="BM661" s="143" t="s">
        <v>2836</v>
      </c>
    </row>
    <row r="662" spans="2:65" s="1" customFormat="1">
      <c r="B662" s="33"/>
      <c r="D662" s="145" t="s">
        <v>175</v>
      </c>
      <c r="F662" s="146" t="s">
        <v>2837</v>
      </c>
      <c r="I662" s="147"/>
      <c r="L662" s="33"/>
      <c r="M662" s="148"/>
      <c r="T662" s="54"/>
      <c r="AT662" s="18" t="s">
        <v>175</v>
      </c>
      <c r="AU662" s="18" t="s">
        <v>85</v>
      </c>
    </row>
    <row r="663" spans="2:65" s="12" customFormat="1">
      <c r="B663" s="149"/>
      <c r="D663" s="150" t="s">
        <v>177</v>
      </c>
      <c r="E663" s="151" t="s">
        <v>19</v>
      </c>
      <c r="F663" s="152" t="s">
        <v>2838</v>
      </c>
      <c r="H663" s="151" t="s">
        <v>19</v>
      </c>
      <c r="I663" s="153"/>
      <c r="L663" s="149"/>
      <c r="M663" s="154"/>
      <c r="T663" s="155"/>
      <c r="AT663" s="151" t="s">
        <v>177</v>
      </c>
      <c r="AU663" s="151" t="s">
        <v>85</v>
      </c>
      <c r="AV663" s="12" t="s">
        <v>79</v>
      </c>
      <c r="AW663" s="12" t="s">
        <v>33</v>
      </c>
      <c r="AX663" s="12" t="s">
        <v>72</v>
      </c>
      <c r="AY663" s="151" t="s">
        <v>166</v>
      </c>
    </row>
    <row r="664" spans="2:65" s="13" customFormat="1">
      <c r="B664" s="156"/>
      <c r="D664" s="150" t="s">
        <v>177</v>
      </c>
      <c r="E664" s="157" t="s">
        <v>19</v>
      </c>
      <c r="F664" s="158" t="s">
        <v>2839</v>
      </c>
      <c r="H664" s="159">
        <v>0.60799999999999998</v>
      </c>
      <c r="I664" s="160"/>
      <c r="L664" s="156"/>
      <c r="M664" s="161"/>
      <c r="T664" s="162"/>
      <c r="AT664" s="157" t="s">
        <v>177</v>
      </c>
      <c r="AU664" s="157" t="s">
        <v>85</v>
      </c>
      <c r="AV664" s="13" t="s">
        <v>85</v>
      </c>
      <c r="AW664" s="13" t="s">
        <v>33</v>
      </c>
      <c r="AX664" s="13" t="s">
        <v>72</v>
      </c>
      <c r="AY664" s="157" t="s">
        <v>166</v>
      </c>
    </row>
    <row r="665" spans="2:65" s="13" customFormat="1">
      <c r="B665" s="156"/>
      <c r="D665" s="150" t="s">
        <v>177</v>
      </c>
      <c r="E665" s="157" t="s">
        <v>19</v>
      </c>
      <c r="F665" s="158" t="s">
        <v>2840</v>
      </c>
      <c r="H665" s="159">
        <v>-2.7E-2</v>
      </c>
      <c r="I665" s="160"/>
      <c r="L665" s="156"/>
      <c r="M665" s="161"/>
      <c r="T665" s="162"/>
      <c r="AT665" s="157" t="s">
        <v>177</v>
      </c>
      <c r="AU665" s="157" t="s">
        <v>85</v>
      </c>
      <c r="AV665" s="13" t="s">
        <v>85</v>
      </c>
      <c r="AW665" s="13" t="s">
        <v>33</v>
      </c>
      <c r="AX665" s="13" t="s">
        <v>72</v>
      </c>
      <c r="AY665" s="157" t="s">
        <v>166</v>
      </c>
    </row>
    <row r="666" spans="2:65" s="15" customFormat="1">
      <c r="B666" s="170"/>
      <c r="D666" s="150" t="s">
        <v>177</v>
      </c>
      <c r="E666" s="171" t="s">
        <v>19</v>
      </c>
      <c r="F666" s="172" t="s">
        <v>228</v>
      </c>
      <c r="H666" s="173">
        <v>0.58099999999999996</v>
      </c>
      <c r="I666" s="174"/>
      <c r="L666" s="170"/>
      <c r="M666" s="175"/>
      <c r="T666" s="176"/>
      <c r="AT666" s="171" t="s">
        <v>177</v>
      </c>
      <c r="AU666" s="171" t="s">
        <v>85</v>
      </c>
      <c r="AV666" s="15" t="s">
        <v>173</v>
      </c>
      <c r="AW666" s="15" t="s">
        <v>33</v>
      </c>
      <c r="AX666" s="15" t="s">
        <v>79</v>
      </c>
      <c r="AY666" s="171" t="s">
        <v>166</v>
      </c>
    </row>
    <row r="667" spans="2:65" s="1" customFormat="1" ht="16.5" customHeight="1">
      <c r="B667" s="33"/>
      <c r="C667" s="132" t="s">
        <v>929</v>
      </c>
      <c r="D667" s="132" t="s">
        <v>168</v>
      </c>
      <c r="E667" s="133" t="s">
        <v>739</v>
      </c>
      <c r="F667" s="134" t="s">
        <v>740</v>
      </c>
      <c r="G667" s="135" t="s">
        <v>171</v>
      </c>
      <c r="H667" s="136">
        <v>3.0179999999999998</v>
      </c>
      <c r="I667" s="137"/>
      <c r="J667" s="138">
        <f>ROUND(I667*H667,2)</f>
        <v>0</v>
      </c>
      <c r="K667" s="134" t="s">
        <v>172</v>
      </c>
      <c r="L667" s="33"/>
      <c r="M667" s="139" t="s">
        <v>19</v>
      </c>
      <c r="N667" s="140" t="s">
        <v>44</v>
      </c>
      <c r="P667" s="141">
        <f>O667*H667</f>
        <v>0</v>
      </c>
      <c r="Q667" s="141">
        <v>0</v>
      </c>
      <c r="R667" s="141">
        <f>Q667*H667</f>
        <v>0</v>
      </c>
      <c r="S667" s="141">
        <v>2.2000000000000002</v>
      </c>
      <c r="T667" s="142">
        <f>S667*H667</f>
        <v>6.6395999999999997</v>
      </c>
      <c r="AR667" s="143" t="s">
        <v>173</v>
      </c>
      <c r="AT667" s="143" t="s">
        <v>168</v>
      </c>
      <c r="AU667" s="143" t="s">
        <v>85</v>
      </c>
      <c r="AY667" s="18" t="s">
        <v>166</v>
      </c>
      <c r="BE667" s="144">
        <f>IF(N667="základní",J667,0)</f>
        <v>0</v>
      </c>
      <c r="BF667" s="144">
        <f>IF(N667="snížená",J667,0)</f>
        <v>0</v>
      </c>
      <c r="BG667" s="144">
        <f>IF(N667="zákl. přenesená",J667,0)</f>
        <v>0</v>
      </c>
      <c r="BH667" s="144">
        <f>IF(N667="sníž. přenesená",J667,0)</f>
        <v>0</v>
      </c>
      <c r="BI667" s="144">
        <f>IF(N667="nulová",J667,0)</f>
        <v>0</v>
      </c>
      <c r="BJ667" s="18" t="s">
        <v>85</v>
      </c>
      <c r="BK667" s="144">
        <f>ROUND(I667*H667,2)</f>
        <v>0</v>
      </c>
      <c r="BL667" s="18" t="s">
        <v>173</v>
      </c>
      <c r="BM667" s="143" t="s">
        <v>2841</v>
      </c>
    </row>
    <row r="668" spans="2:65" s="1" customFormat="1">
      <c r="B668" s="33"/>
      <c r="D668" s="145" t="s">
        <v>175</v>
      </c>
      <c r="F668" s="146" t="s">
        <v>742</v>
      </c>
      <c r="I668" s="147"/>
      <c r="L668" s="33"/>
      <c r="M668" s="148"/>
      <c r="T668" s="54"/>
      <c r="AT668" s="18" t="s">
        <v>175</v>
      </c>
      <c r="AU668" s="18" t="s">
        <v>85</v>
      </c>
    </row>
    <row r="669" spans="2:65" s="12" customFormat="1">
      <c r="B669" s="149"/>
      <c r="D669" s="150" t="s">
        <v>177</v>
      </c>
      <c r="E669" s="151" t="s">
        <v>19</v>
      </c>
      <c r="F669" s="152" t="s">
        <v>2838</v>
      </c>
      <c r="H669" s="151" t="s">
        <v>19</v>
      </c>
      <c r="I669" s="153"/>
      <c r="L669" s="149"/>
      <c r="M669" s="154"/>
      <c r="T669" s="155"/>
      <c r="AT669" s="151" t="s">
        <v>177</v>
      </c>
      <c r="AU669" s="151" t="s">
        <v>85</v>
      </c>
      <c r="AV669" s="12" t="s">
        <v>79</v>
      </c>
      <c r="AW669" s="12" t="s">
        <v>33</v>
      </c>
      <c r="AX669" s="12" t="s">
        <v>72</v>
      </c>
      <c r="AY669" s="151" t="s">
        <v>166</v>
      </c>
    </row>
    <row r="670" spans="2:65" s="13" customFormat="1">
      <c r="B670" s="156"/>
      <c r="D670" s="150" t="s">
        <v>177</v>
      </c>
      <c r="E670" s="157" t="s">
        <v>19</v>
      </c>
      <c r="F670" s="158" t="s">
        <v>2842</v>
      </c>
      <c r="H670" s="159">
        <v>0.81</v>
      </c>
      <c r="I670" s="160"/>
      <c r="L670" s="156"/>
      <c r="M670" s="161"/>
      <c r="T670" s="162"/>
      <c r="AT670" s="157" t="s">
        <v>177</v>
      </c>
      <c r="AU670" s="157" t="s">
        <v>85</v>
      </c>
      <c r="AV670" s="13" t="s">
        <v>85</v>
      </c>
      <c r="AW670" s="13" t="s">
        <v>33</v>
      </c>
      <c r="AX670" s="13" t="s">
        <v>72</v>
      </c>
      <c r="AY670" s="157" t="s">
        <v>166</v>
      </c>
    </row>
    <row r="671" spans="2:65" s="13" customFormat="1">
      <c r="B671" s="156"/>
      <c r="D671" s="150" t="s">
        <v>177</v>
      </c>
      <c r="E671" s="157" t="s">
        <v>19</v>
      </c>
      <c r="F671" s="158" t="s">
        <v>2843</v>
      </c>
      <c r="H671" s="159">
        <v>-3.5999999999999997E-2</v>
      </c>
      <c r="I671" s="160"/>
      <c r="L671" s="156"/>
      <c r="M671" s="161"/>
      <c r="T671" s="162"/>
      <c r="AT671" s="157" t="s">
        <v>177</v>
      </c>
      <c r="AU671" s="157" t="s">
        <v>85</v>
      </c>
      <c r="AV671" s="13" t="s">
        <v>85</v>
      </c>
      <c r="AW671" s="13" t="s">
        <v>33</v>
      </c>
      <c r="AX671" s="13" t="s">
        <v>72</v>
      </c>
      <c r="AY671" s="157" t="s">
        <v>166</v>
      </c>
    </row>
    <row r="672" spans="2:65" s="14" customFormat="1">
      <c r="B672" s="163"/>
      <c r="D672" s="150" t="s">
        <v>177</v>
      </c>
      <c r="E672" s="164" t="s">
        <v>19</v>
      </c>
      <c r="F672" s="165" t="s">
        <v>217</v>
      </c>
      <c r="H672" s="166">
        <v>0.77400000000000002</v>
      </c>
      <c r="I672" s="167"/>
      <c r="L672" s="163"/>
      <c r="M672" s="168"/>
      <c r="T672" s="169"/>
      <c r="AT672" s="164" t="s">
        <v>177</v>
      </c>
      <c r="AU672" s="164" t="s">
        <v>85</v>
      </c>
      <c r="AV672" s="14" t="s">
        <v>184</v>
      </c>
      <c r="AW672" s="14" t="s">
        <v>33</v>
      </c>
      <c r="AX672" s="14" t="s">
        <v>72</v>
      </c>
      <c r="AY672" s="164" t="s">
        <v>166</v>
      </c>
    </row>
    <row r="673" spans="2:65" s="12" customFormat="1">
      <c r="B673" s="149"/>
      <c r="D673" s="150" t="s">
        <v>177</v>
      </c>
      <c r="E673" s="151" t="s">
        <v>19</v>
      </c>
      <c r="F673" s="152" t="s">
        <v>2830</v>
      </c>
      <c r="H673" s="151" t="s">
        <v>19</v>
      </c>
      <c r="I673" s="153"/>
      <c r="L673" s="149"/>
      <c r="M673" s="154"/>
      <c r="T673" s="155"/>
      <c r="AT673" s="151" t="s">
        <v>177</v>
      </c>
      <c r="AU673" s="151" t="s">
        <v>85</v>
      </c>
      <c r="AV673" s="12" t="s">
        <v>79</v>
      </c>
      <c r="AW673" s="12" t="s">
        <v>33</v>
      </c>
      <c r="AX673" s="12" t="s">
        <v>72</v>
      </c>
      <c r="AY673" s="151" t="s">
        <v>166</v>
      </c>
    </row>
    <row r="674" spans="2:65" s="13" customFormat="1">
      <c r="B674" s="156"/>
      <c r="D674" s="150" t="s">
        <v>177</v>
      </c>
      <c r="E674" s="157" t="s">
        <v>19</v>
      </c>
      <c r="F674" s="158" t="s">
        <v>2844</v>
      </c>
      <c r="H674" s="159">
        <v>0.75600000000000001</v>
      </c>
      <c r="I674" s="160"/>
      <c r="L674" s="156"/>
      <c r="M674" s="161"/>
      <c r="T674" s="162"/>
      <c r="AT674" s="157" t="s">
        <v>177</v>
      </c>
      <c r="AU674" s="157" t="s">
        <v>85</v>
      </c>
      <c r="AV674" s="13" t="s">
        <v>85</v>
      </c>
      <c r="AW674" s="13" t="s">
        <v>33</v>
      </c>
      <c r="AX674" s="13" t="s">
        <v>72</v>
      </c>
      <c r="AY674" s="157" t="s">
        <v>166</v>
      </c>
    </row>
    <row r="675" spans="2:65" s="13" customFormat="1">
      <c r="B675" s="156"/>
      <c r="D675" s="150" t="s">
        <v>177</v>
      </c>
      <c r="E675" s="157" t="s">
        <v>19</v>
      </c>
      <c r="F675" s="158" t="s">
        <v>2843</v>
      </c>
      <c r="H675" s="159">
        <v>-3.5999999999999997E-2</v>
      </c>
      <c r="I675" s="160"/>
      <c r="L675" s="156"/>
      <c r="M675" s="161"/>
      <c r="T675" s="162"/>
      <c r="AT675" s="157" t="s">
        <v>177</v>
      </c>
      <c r="AU675" s="157" t="s">
        <v>85</v>
      </c>
      <c r="AV675" s="13" t="s">
        <v>85</v>
      </c>
      <c r="AW675" s="13" t="s">
        <v>33</v>
      </c>
      <c r="AX675" s="13" t="s">
        <v>72</v>
      </c>
      <c r="AY675" s="157" t="s">
        <v>166</v>
      </c>
    </row>
    <row r="676" spans="2:65" s="14" customFormat="1">
      <c r="B676" s="163"/>
      <c r="D676" s="150" t="s">
        <v>177</v>
      </c>
      <c r="E676" s="164" t="s">
        <v>19</v>
      </c>
      <c r="F676" s="165" t="s">
        <v>217</v>
      </c>
      <c r="H676" s="166">
        <v>0.72</v>
      </c>
      <c r="I676" s="167"/>
      <c r="L676" s="163"/>
      <c r="M676" s="168"/>
      <c r="T676" s="169"/>
      <c r="AT676" s="164" t="s">
        <v>177</v>
      </c>
      <c r="AU676" s="164" t="s">
        <v>85</v>
      </c>
      <c r="AV676" s="14" t="s">
        <v>184</v>
      </c>
      <c r="AW676" s="14" t="s">
        <v>33</v>
      </c>
      <c r="AX676" s="14" t="s">
        <v>72</v>
      </c>
      <c r="AY676" s="164" t="s">
        <v>166</v>
      </c>
    </row>
    <row r="677" spans="2:65" s="12" customFormat="1">
      <c r="B677" s="149"/>
      <c r="D677" s="150" t="s">
        <v>177</v>
      </c>
      <c r="E677" s="151" t="s">
        <v>19</v>
      </c>
      <c r="F677" s="152" t="s">
        <v>2832</v>
      </c>
      <c r="H677" s="151" t="s">
        <v>19</v>
      </c>
      <c r="I677" s="153"/>
      <c r="L677" s="149"/>
      <c r="M677" s="154"/>
      <c r="T677" s="155"/>
      <c r="AT677" s="151" t="s">
        <v>177</v>
      </c>
      <c r="AU677" s="151" t="s">
        <v>85</v>
      </c>
      <c r="AV677" s="12" t="s">
        <v>79</v>
      </c>
      <c r="AW677" s="12" t="s">
        <v>33</v>
      </c>
      <c r="AX677" s="12" t="s">
        <v>72</v>
      </c>
      <c r="AY677" s="151" t="s">
        <v>166</v>
      </c>
    </row>
    <row r="678" spans="2:65" s="13" customFormat="1">
      <c r="B678" s="156"/>
      <c r="D678" s="150" t="s">
        <v>177</v>
      </c>
      <c r="E678" s="157" t="s">
        <v>19</v>
      </c>
      <c r="F678" s="158" t="s">
        <v>2844</v>
      </c>
      <c r="H678" s="159">
        <v>0.75600000000000001</v>
      </c>
      <c r="I678" s="160"/>
      <c r="L678" s="156"/>
      <c r="M678" s="161"/>
      <c r="T678" s="162"/>
      <c r="AT678" s="157" t="s">
        <v>177</v>
      </c>
      <c r="AU678" s="157" t="s">
        <v>85</v>
      </c>
      <c r="AV678" s="13" t="s">
        <v>85</v>
      </c>
      <c r="AW678" s="13" t="s">
        <v>33</v>
      </c>
      <c r="AX678" s="13" t="s">
        <v>72</v>
      </c>
      <c r="AY678" s="157" t="s">
        <v>166</v>
      </c>
    </row>
    <row r="679" spans="2:65" s="13" customFormat="1">
      <c r="B679" s="156"/>
      <c r="D679" s="150" t="s">
        <v>177</v>
      </c>
      <c r="E679" s="157" t="s">
        <v>19</v>
      </c>
      <c r="F679" s="158" t="s">
        <v>2843</v>
      </c>
      <c r="H679" s="159">
        <v>-3.5999999999999997E-2</v>
      </c>
      <c r="I679" s="160"/>
      <c r="L679" s="156"/>
      <c r="M679" s="161"/>
      <c r="T679" s="162"/>
      <c r="AT679" s="157" t="s">
        <v>177</v>
      </c>
      <c r="AU679" s="157" t="s">
        <v>85</v>
      </c>
      <c r="AV679" s="13" t="s">
        <v>85</v>
      </c>
      <c r="AW679" s="13" t="s">
        <v>33</v>
      </c>
      <c r="AX679" s="13" t="s">
        <v>72</v>
      </c>
      <c r="AY679" s="157" t="s">
        <v>166</v>
      </c>
    </row>
    <row r="680" spans="2:65" s="14" customFormat="1">
      <c r="B680" s="163"/>
      <c r="D680" s="150" t="s">
        <v>177</v>
      </c>
      <c r="E680" s="164" t="s">
        <v>19</v>
      </c>
      <c r="F680" s="165" t="s">
        <v>217</v>
      </c>
      <c r="H680" s="166">
        <v>0.72</v>
      </c>
      <c r="I680" s="167"/>
      <c r="L680" s="163"/>
      <c r="M680" s="168"/>
      <c r="T680" s="169"/>
      <c r="AT680" s="164" t="s">
        <v>177</v>
      </c>
      <c r="AU680" s="164" t="s">
        <v>85</v>
      </c>
      <c r="AV680" s="14" t="s">
        <v>184</v>
      </c>
      <c r="AW680" s="14" t="s">
        <v>33</v>
      </c>
      <c r="AX680" s="14" t="s">
        <v>72</v>
      </c>
      <c r="AY680" s="164" t="s">
        <v>166</v>
      </c>
    </row>
    <row r="681" spans="2:65" s="12" customFormat="1">
      <c r="B681" s="149"/>
      <c r="D681" s="150" t="s">
        <v>177</v>
      </c>
      <c r="E681" s="151" t="s">
        <v>19</v>
      </c>
      <c r="F681" s="152" t="s">
        <v>2833</v>
      </c>
      <c r="H681" s="151" t="s">
        <v>19</v>
      </c>
      <c r="I681" s="153"/>
      <c r="L681" s="149"/>
      <c r="M681" s="154"/>
      <c r="T681" s="155"/>
      <c r="AT681" s="151" t="s">
        <v>177</v>
      </c>
      <c r="AU681" s="151" t="s">
        <v>85</v>
      </c>
      <c r="AV681" s="12" t="s">
        <v>79</v>
      </c>
      <c r="AW681" s="12" t="s">
        <v>33</v>
      </c>
      <c r="AX681" s="12" t="s">
        <v>72</v>
      </c>
      <c r="AY681" s="151" t="s">
        <v>166</v>
      </c>
    </row>
    <row r="682" spans="2:65" s="13" customFormat="1">
      <c r="B682" s="156"/>
      <c r="D682" s="150" t="s">
        <v>177</v>
      </c>
      <c r="E682" s="157" t="s">
        <v>19</v>
      </c>
      <c r="F682" s="158" t="s">
        <v>2845</v>
      </c>
      <c r="H682" s="159">
        <v>0.84</v>
      </c>
      <c r="I682" s="160"/>
      <c r="L682" s="156"/>
      <c r="M682" s="161"/>
      <c r="T682" s="162"/>
      <c r="AT682" s="157" t="s">
        <v>177</v>
      </c>
      <c r="AU682" s="157" t="s">
        <v>85</v>
      </c>
      <c r="AV682" s="13" t="s">
        <v>85</v>
      </c>
      <c r="AW682" s="13" t="s">
        <v>33</v>
      </c>
      <c r="AX682" s="13" t="s">
        <v>72</v>
      </c>
      <c r="AY682" s="157" t="s">
        <v>166</v>
      </c>
    </row>
    <row r="683" spans="2:65" s="13" customFormat="1">
      <c r="B683" s="156"/>
      <c r="D683" s="150" t="s">
        <v>177</v>
      </c>
      <c r="E683" s="157" t="s">
        <v>19</v>
      </c>
      <c r="F683" s="158" t="s">
        <v>2843</v>
      </c>
      <c r="H683" s="159">
        <v>-3.5999999999999997E-2</v>
      </c>
      <c r="I683" s="160"/>
      <c r="L683" s="156"/>
      <c r="M683" s="161"/>
      <c r="T683" s="162"/>
      <c r="AT683" s="157" t="s">
        <v>177</v>
      </c>
      <c r="AU683" s="157" t="s">
        <v>85</v>
      </c>
      <c r="AV683" s="13" t="s">
        <v>85</v>
      </c>
      <c r="AW683" s="13" t="s">
        <v>33</v>
      </c>
      <c r="AX683" s="13" t="s">
        <v>72</v>
      </c>
      <c r="AY683" s="157" t="s">
        <v>166</v>
      </c>
    </row>
    <row r="684" spans="2:65" s="14" customFormat="1">
      <c r="B684" s="163"/>
      <c r="D684" s="150" t="s">
        <v>177</v>
      </c>
      <c r="E684" s="164" t="s">
        <v>19</v>
      </c>
      <c r="F684" s="165" t="s">
        <v>217</v>
      </c>
      <c r="H684" s="166">
        <v>0.80399999999999994</v>
      </c>
      <c r="I684" s="167"/>
      <c r="L684" s="163"/>
      <c r="M684" s="168"/>
      <c r="T684" s="169"/>
      <c r="AT684" s="164" t="s">
        <v>177</v>
      </c>
      <c r="AU684" s="164" t="s">
        <v>85</v>
      </c>
      <c r="AV684" s="14" t="s">
        <v>184</v>
      </c>
      <c r="AW684" s="14" t="s">
        <v>33</v>
      </c>
      <c r="AX684" s="14" t="s">
        <v>72</v>
      </c>
      <c r="AY684" s="164" t="s">
        <v>166</v>
      </c>
    </row>
    <row r="685" spans="2:65" s="15" customFormat="1">
      <c r="B685" s="170"/>
      <c r="D685" s="150" t="s">
        <v>177</v>
      </c>
      <c r="E685" s="171" t="s">
        <v>19</v>
      </c>
      <c r="F685" s="172" t="s">
        <v>228</v>
      </c>
      <c r="H685" s="173">
        <v>3.0179999999999998</v>
      </c>
      <c r="I685" s="174"/>
      <c r="L685" s="170"/>
      <c r="M685" s="175"/>
      <c r="T685" s="176"/>
      <c r="AT685" s="171" t="s">
        <v>177</v>
      </c>
      <c r="AU685" s="171" t="s">
        <v>85</v>
      </c>
      <c r="AV685" s="15" t="s">
        <v>173</v>
      </c>
      <c r="AW685" s="15" t="s">
        <v>33</v>
      </c>
      <c r="AX685" s="15" t="s">
        <v>79</v>
      </c>
      <c r="AY685" s="171" t="s">
        <v>166</v>
      </c>
    </row>
    <row r="686" spans="2:65" s="1" customFormat="1" ht="21.75" customHeight="1">
      <c r="B686" s="33"/>
      <c r="C686" s="132" t="s">
        <v>941</v>
      </c>
      <c r="D686" s="132" t="s">
        <v>168</v>
      </c>
      <c r="E686" s="133" t="s">
        <v>746</v>
      </c>
      <c r="F686" s="134" t="s">
        <v>747</v>
      </c>
      <c r="G686" s="135" t="s">
        <v>171</v>
      </c>
      <c r="H686" s="136">
        <v>3.0179999999999998</v>
      </c>
      <c r="I686" s="137"/>
      <c r="J686" s="138">
        <f>ROUND(I686*H686,2)</f>
        <v>0</v>
      </c>
      <c r="K686" s="134" t="s">
        <v>172</v>
      </c>
      <c r="L686" s="33"/>
      <c r="M686" s="139" t="s">
        <v>19</v>
      </c>
      <c r="N686" s="140" t="s">
        <v>44</v>
      </c>
      <c r="P686" s="141">
        <f>O686*H686</f>
        <v>0</v>
      </c>
      <c r="Q686" s="141">
        <v>0</v>
      </c>
      <c r="R686" s="141">
        <f>Q686*H686</f>
        <v>0</v>
      </c>
      <c r="S686" s="141">
        <v>4.3999999999999997E-2</v>
      </c>
      <c r="T686" s="142">
        <f>S686*H686</f>
        <v>0.13279199999999999</v>
      </c>
      <c r="AR686" s="143" t="s">
        <v>173</v>
      </c>
      <c r="AT686" s="143" t="s">
        <v>168</v>
      </c>
      <c r="AU686" s="143" t="s">
        <v>85</v>
      </c>
      <c r="AY686" s="18" t="s">
        <v>166</v>
      </c>
      <c r="BE686" s="144">
        <f>IF(N686="základní",J686,0)</f>
        <v>0</v>
      </c>
      <c r="BF686" s="144">
        <f>IF(N686="snížená",J686,0)</f>
        <v>0</v>
      </c>
      <c r="BG686" s="144">
        <f>IF(N686="zákl. přenesená",J686,0)</f>
        <v>0</v>
      </c>
      <c r="BH686" s="144">
        <f>IF(N686="sníž. přenesená",J686,0)</f>
        <v>0</v>
      </c>
      <c r="BI686" s="144">
        <f>IF(N686="nulová",J686,0)</f>
        <v>0</v>
      </c>
      <c r="BJ686" s="18" t="s">
        <v>85</v>
      </c>
      <c r="BK686" s="144">
        <f>ROUND(I686*H686,2)</f>
        <v>0</v>
      </c>
      <c r="BL686" s="18" t="s">
        <v>173</v>
      </c>
      <c r="BM686" s="143" t="s">
        <v>2846</v>
      </c>
    </row>
    <row r="687" spans="2:65" s="1" customFormat="1">
      <c r="B687" s="33"/>
      <c r="D687" s="145" t="s">
        <v>175</v>
      </c>
      <c r="F687" s="146" t="s">
        <v>749</v>
      </c>
      <c r="I687" s="147"/>
      <c r="L687" s="33"/>
      <c r="M687" s="148"/>
      <c r="T687" s="54"/>
      <c r="AT687" s="18" t="s">
        <v>175</v>
      </c>
      <c r="AU687" s="18" t="s">
        <v>85</v>
      </c>
    </row>
    <row r="688" spans="2:65" s="1" customFormat="1" ht="24.2" customHeight="1">
      <c r="B688" s="33"/>
      <c r="C688" s="132" t="s">
        <v>945</v>
      </c>
      <c r="D688" s="132" t="s">
        <v>168</v>
      </c>
      <c r="E688" s="133" t="s">
        <v>802</v>
      </c>
      <c r="F688" s="134" t="s">
        <v>803</v>
      </c>
      <c r="G688" s="135" t="s">
        <v>232</v>
      </c>
      <c r="H688" s="136">
        <v>1.08</v>
      </c>
      <c r="I688" s="137"/>
      <c r="J688" s="138">
        <f>ROUND(I688*H688,2)</f>
        <v>0</v>
      </c>
      <c r="K688" s="134" t="s">
        <v>172</v>
      </c>
      <c r="L688" s="33"/>
      <c r="M688" s="139" t="s">
        <v>19</v>
      </c>
      <c r="N688" s="140" t="s">
        <v>44</v>
      </c>
      <c r="P688" s="141">
        <f>O688*H688</f>
        <v>0</v>
      </c>
      <c r="Q688" s="141">
        <v>0</v>
      </c>
      <c r="R688" s="141">
        <f>Q688*H688</f>
        <v>0</v>
      </c>
      <c r="S688" s="141">
        <v>3.7999999999999999E-2</v>
      </c>
      <c r="T688" s="142">
        <f>S688*H688</f>
        <v>4.104E-2</v>
      </c>
      <c r="AR688" s="143" t="s">
        <v>173</v>
      </c>
      <c r="AT688" s="143" t="s">
        <v>168</v>
      </c>
      <c r="AU688" s="143" t="s">
        <v>85</v>
      </c>
      <c r="AY688" s="18" t="s">
        <v>166</v>
      </c>
      <c r="BE688" s="144">
        <f>IF(N688="základní",J688,0)</f>
        <v>0</v>
      </c>
      <c r="BF688" s="144">
        <f>IF(N688="snížená",J688,0)</f>
        <v>0</v>
      </c>
      <c r="BG688" s="144">
        <f>IF(N688="zákl. přenesená",J688,0)</f>
        <v>0</v>
      </c>
      <c r="BH688" s="144">
        <f>IF(N688="sníž. přenesená",J688,0)</f>
        <v>0</v>
      </c>
      <c r="BI688" s="144">
        <f>IF(N688="nulová",J688,0)</f>
        <v>0</v>
      </c>
      <c r="BJ688" s="18" t="s">
        <v>85</v>
      </c>
      <c r="BK688" s="144">
        <f>ROUND(I688*H688,2)</f>
        <v>0</v>
      </c>
      <c r="BL688" s="18" t="s">
        <v>173</v>
      </c>
      <c r="BM688" s="143" t="s">
        <v>2847</v>
      </c>
    </row>
    <row r="689" spans="2:65" s="1" customFormat="1">
      <c r="B689" s="33"/>
      <c r="D689" s="145" t="s">
        <v>175</v>
      </c>
      <c r="F689" s="146" t="s">
        <v>805</v>
      </c>
      <c r="I689" s="147"/>
      <c r="L689" s="33"/>
      <c r="M689" s="148"/>
      <c r="T689" s="54"/>
      <c r="AT689" s="18" t="s">
        <v>175</v>
      </c>
      <c r="AU689" s="18" t="s">
        <v>85</v>
      </c>
    </row>
    <row r="690" spans="2:65" s="12" customFormat="1">
      <c r="B690" s="149"/>
      <c r="D690" s="150" t="s">
        <v>177</v>
      </c>
      <c r="E690" s="151" t="s">
        <v>19</v>
      </c>
      <c r="F690" s="152" t="s">
        <v>218</v>
      </c>
      <c r="H690" s="151" t="s">
        <v>19</v>
      </c>
      <c r="I690" s="153"/>
      <c r="L690" s="149"/>
      <c r="M690" s="154"/>
      <c r="T690" s="155"/>
      <c r="AT690" s="151" t="s">
        <v>177</v>
      </c>
      <c r="AU690" s="151" t="s">
        <v>85</v>
      </c>
      <c r="AV690" s="12" t="s">
        <v>79</v>
      </c>
      <c r="AW690" s="12" t="s">
        <v>33</v>
      </c>
      <c r="AX690" s="12" t="s">
        <v>72</v>
      </c>
      <c r="AY690" s="151" t="s">
        <v>166</v>
      </c>
    </row>
    <row r="691" spans="2:65" s="13" customFormat="1">
      <c r="B691" s="156"/>
      <c r="D691" s="150" t="s">
        <v>177</v>
      </c>
      <c r="E691" s="157" t="s">
        <v>19</v>
      </c>
      <c r="F691" s="158" t="s">
        <v>2848</v>
      </c>
      <c r="H691" s="159">
        <v>1.08</v>
      </c>
      <c r="I691" s="160"/>
      <c r="L691" s="156"/>
      <c r="M691" s="161"/>
      <c r="T691" s="162"/>
      <c r="AT691" s="157" t="s">
        <v>177</v>
      </c>
      <c r="AU691" s="157" t="s">
        <v>85</v>
      </c>
      <c r="AV691" s="13" t="s">
        <v>85</v>
      </c>
      <c r="AW691" s="13" t="s">
        <v>33</v>
      </c>
      <c r="AX691" s="13" t="s">
        <v>79</v>
      </c>
      <c r="AY691" s="157" t="s">
        <v>166</v>
      </c>
    </row>
    <row r="692" spans="2:65" s="1" customFormat="1" ht="24.2" customHeight="1">
      <c r="B692" s="33"/>
      <c r="C692" s="132" t="s">
        <v>950</v>
      </c>
      <c r="D692" s="132" t="s">
        <v>168</v>
      </c>
      <c r="E692" s="133" t="s">
        <v>808</v>
      </c>
      <c r="F692" s="134" t="s">
        <v>809</v>
      </c>
      <c r="G692" s="135" t="s">
        <v>232</v>
      </c>
      <c r="H692" s="136">
        <v>8</v>
      </c>
      <c r="I692" s="137"/>
      <c r="J692" s="138">
        <f>ROUND(I692*H692,2)</f>
        <v>0</v>
      </c>
      <c r="K692" s="134" t="s">
        <v>172</v>
      </c>
      <c r="L692" s="33"/>
      <c r="M692" s="139" t="s">
        <v>19</v>
      </c>
      <c r="N692" s="140" t="s">
        <v>44</v>
      </c>
      <c r="P692" s="141">
        <f>O692*H692</f>
        <v>0</v>
      </c>
      <c r="Q692" s="141">
        <v>0</v>
      </c>
      <c r="R692" s="141">
        <f>Q692*H692</f>
        <v>0</v>
      </c>
      <c r="S692" s="141">
        <v>7.5999999999999998E-2</v>
      </c>
      <c r="T692" s="142">
        <f>S692*H692</f>
        <v>0.60799999999999998</v>
      </c>
      <c r="AR692" s="143" t="s">
        <v>173</v>
      </c>
      <c r="AT692" s="143" t="s">
        <v>168</v>
      </c>
      <c r="AU692" s="143" t="s">
        <v>85</v>
      </c>
      <c r="AY692" s="18" t="s">
        <v>166</v>
      </c>
      <c r="BE692" s="144">
        <f>IF(N692="základní",J692,0)</f>
        <v>0</v>
      </c>
      <c r="BF692" s="144">
        <f>IF(N692="snížená",J692,0)</f>
        <v>0</v>
      </c>
      <c r="BG692" s="144">
        <f>IF(N692="zákl. přenesená",J692,0)</f>
        <v>0</v>
      </c>
      <c r="BH692" s="144">
        <f>IF(N692="sníž. přenesená",J692,0)</f>
        <v>0</v>
      </c>
      <c r="BI692" s="144">
        <f>IF(N692="nulová",J692,0)</f>
        <v>0</v>
      </c>
      <c r="BJ692" s="18" t="s">
        <v>85</v>
      </c>
      <c r="BK692" s="144">
        <f>ROUND(I692*H692,2)</f>
        <v>0</v>
      </c>
      <c r="BL692" s="18" t="s">
        <v>173</v>
      </c>
      <c r="BM692" s="143" t="s">
        <v>2849</v>
      </c>
    </row>
    <row r="693" spans="2:65" s="1" customFormat="1">
      <c r="B693" s="33"/>
      <c r="D693" s="145" t="s">
        <v>175</v>
      </c>
      <c r="F693" s="146" t="s">
        <v>811</v>
      </c>
      <c r="I693" s="147"/>
      <c r="L693" s="33"/>
      <c r="M693" s="148"/>
      <c r="T693" s="54"/>
      <c r="AT693" s="18" t="s">
        <v>175</v>
      </c>
      <c r="AU693" s="18" t="s">
        <v>85</v>
      </c>
    </row>
    <row r="694" spans="2:65" s="12" customFormat="1">
      <c r="B694" s="149"/>
      <c r="D694" s="150" t="s">
        <v>177</v>
      </c>
      <c r="E694" s="151" t="s">
        <v>19</v>
      </c>
      <c r="F694" s="152" t="s">
        <v>1488</v>
      </c>
      <c r="H694" s="151" t="s">
        <v>19</v>
      </c>
      <c r="I694" s="153"/>
      <c r="L694" s="149"/>
      <c r="M694" s="154"/>
      <c r="T694" s="155"/>
      <c r="AT694" s="151" t="s">
        <v>177</v>
      </c>
      <c r="AU694" s="151" t="s">
        <v>85</v>
      </c>
      <c r="AV694" s="12" t="s">
        <v>79</v>
      </c>
      <c r="AW694" s="12" t="s">
        <v>33</v>
      </c>
      <c r="AX694" s="12" t="s">
        <v>72</v>
      </c>
      <c r="AY694" s="151" t="s">
        <v>166</v>
      </c>
    </row>
    <row r="695" spans="2:65" s="13" customFormat="1">
      <c r="B695" s="156"/>
      <c r="D695" s="150" t="s">
        <v>177</v>
      </c>
      <c r="E695" s="157" t="s">
        <v>19</v>
      </c>
      <c r="F695" s="158" t="s">
        <v>2850</v>
      </c>
      <c r="H695" s="159">
        <v>3.2</v>
      </c>
      <c r="I695" s="160"/>
      <c r="L695" s="156"/>
      <c r="M695" s="161"/>
      <c r="T695" s="162"/>
      <c r="AT695" s="157" t="s">
        <v>177</v>
      </c>
      <c r="AU695" s="157" t="s">
        <v>85</v>
      </c>
      <c r="AV695" s="13" t="s">
        <v>85</v>
      </c>
      <c r="AW695" s="13" t="s">
        <v>33</v>
      </c>
      <c r="AX695" s="13" t="s">
        <v>72</v>
      </c>
      <c r="AY695" s="157" t="s">
        <v>166</v>
      </c>
    </row>
    <row r="696" spans="2:65" s="12" customFormat="1">
      <c r="B696" s="149"/>
      <c r="D696" s="150" t="s">
        <v>177</v>
      </c>
      <c r="E696" s="151" t="s">
        <v>19</v>
      </c>
      <c r="F696" s="152" t="s">
        <v>213</v>
      </c>
      <c r="H696" s="151" t="s">
        <v>19</v>
      </c>
      <c r="I696" s="153"/>
      <c r="L696" s="149"/>
      <c r="M696" s="154"/>
      <c r="T696" s="155"/>
      <c r="AT696" s="151" t="s">
        <v>177</v>
      </c>
      <c r="AU696" s="151" t="s">
        <v>85</v>
      </c>
      <c r="AV696" s="12" t="s">
        <v>79</v>
      </c>
      <c r="AW696" s="12" t="s">
        <v>33</v>
      </c>
      <c r="AX696" s="12" t="s">
        <v>72</v>
      </c>
      <c r="AY696" s="151" t="s">
        <v>166</v>
      </c>
    </row>
    <row r="697" spans="2:65" s="13" customFormat="1">
      <c r="B697" s="156"/>
      <c r="D697" s="150" t="s">
        <v>177</v>
      </c>
      <c r="E697" s="157" t="s">
        <v>19</v>
      </c>
      <c r="F697" s="158" t="s">
        <v>2851</v>
      </c>
      <c r="H697" s="159">
        <v>1.6</v>
      </c>
      <c r="I697" s="160"/>
      <c r="L697" s="156"/>
      <c r="M697" s="161"/>
      <c r="T697" s="162"/>
      <c r="AT697" s="157" t="s">
        <v>177</v>
      </c>
      <c r="AU697" s="157" t="s">
        <v>85</v>
      </c>
      <c r="AV697" s="13" t="s">
        <v>85</v>
      </c>
      <c r="AW697" s="13" t="s">
        <v>33</v>
      </c>
      <c r="AX697" s="13" t="s">
        <v>72</v>
      </c>
      <c r="AY697" s="157" t="s">
        <v>166</v>
      </c>
    </row>
    <row r="698" spans="2:65" s="12" customFormat="1">
      <c r="B698" s="149"/>
      <c r="D698" s="150" t="s">
        <v>177</v>
      </c>
      <c r="E698" s="151" t="s">
        <v>19</v>
      </c>
      <c r="F698" s="152" t="s">
        <v>218</v>
      </c>
      <c r="H698" s="151" t="s">
        <v>19</v>
      </c>
      <c r="I698" s="153"/>
      <c r="L698" s="149"/>
      <c r="M698" s="154"/>
      <c r="T698" s="155"/>
      <c r="AT698" s="151" t="s">
        <v>177</v>
      </c>
      <c r="AU698" s="151" t="s">
        <v>85</v>
      </c>
      <c r="AV698" s="12" t="s">
        <v>79</v>
      </c>
      <c r="AW698" s="12" t="s">
        <v>33</v>
      </c>
      <c r="AX698" s="12" t="s">
        <v>72</v>
      </c>
      <c r="AY698" s="151" t="s">
        <v>166</v>
      </c>
    </row>
    <row r="699" spans="2:65" s="13" customFormat="1">
      <c r="B699" s="156"/>
      <c r="D699" s="150" t="s">
        <v>177</v>
      </c>
      <c r="E699" s="157" t="s">
        <v>19</v>
      </c>
      <c r="F699" s="158" t="s">
        <v>2851</v>
      </c>
      <c r="H699" s="159">
        <v>1.6</v>
      </c>
      <c r="I699" s="160"/>
      <c r="L699" s="156"/>
      <c r="M699" s="161"/>
      <c r="T699" s="162"/>
      <c r="AT699" s="157" t="s">
        <v>177</v>
      </c>
      <c r="AU699" s="157" t="s">
        <v>85</v>
      </c>
      <c r="AV699" s="13" t="s">
        <v>85</v>
      </c>
      <c r="AW699" s="13" t="s">
        <v>33</v>
      </c>
      <c r="AX699" s="13" t="s">
        <v>72</v>
      </c>
      <c r="AY699" s="157" t="s">
        <v>166</v>
      </c>
    </row>
    <row r="700" spans="2:65" s="12" customFormat="1">
      <c r="B700" s="149"/>
      <c r="D700" s="150" t="s">
        <v>177</v>
      </c>
      <c r="E700" s="151" t="s">
        <v>19</v>
      </c>
      <c r="F700" s="152" t="s">
        <v>2558</v>
      </c>
      <c r="H700" s="151" t="s">
        <v>19</v>
      </c>
      <c r="I700" s="153"/>
      <c r="L700" s="149"/>
      <c r="M700" s="154"/>
      <c r="T700" s="155"/>
      <c r="AT700" s="151" t="s">
        <v>177</v>
      </c>
      <c r="AU700" s="151" t="s">
        <v>85</v>
      </c>
      <c r="AV700" s="12" t="s">
        <v>79</v>
      </c>
      <c r="AW700" s="12" t="s">
        <v>33</v>
      </c>
      <c r="AX700" s="12" t="s">
        <v>72</v>
      </c>
      <c r="AY700" s="151" t="s">
        <v>166</v>
      </c>
    </row>
    <row r="701" spans="2:65" s="13" customFormat="1">
      <c r="B701" s="156"/>
      <c r="D701" s="150" t="s">
        <v>177</v>
      </c>
      <c r="E701" s="157" t="s">
        <v>19</v>
      </c>
      <c r="F701" s="158" t="s">
        <v>2851</v>
      </c>
      <c r="H701" s="159">
        <v>1.6</v>
      </c>
      <c r="I701" s="160"/>
      <c r="L701" s="156"/>
      <c r="M701" s="161"/>
      <c r="T701" s="162"/>
      <c r="AT701" s="157" t="s">
        <v>177</v>
      </c>
      <c r="AU701" s="157" t="s">
        <v>85</v>
      </c>
      <c r="AV701" s="13" t="s">
        <v>85</v>
      </c>
      <c r="AW701" s="13" t="s">
        <v>33</v>
      </c>
      <c r="AX701" s="13" t="s">
        <v>72</v>
      </c>
      <c r="AY701" s="157" t="s">
        <v>166</v>
      </c>
    </row>
    <row r="702" spans="2:65" s="15" customFormat="1">
      <c r="B702" s="170"/>
      <c r="D702" s="150" t="s">
        <v>177</v>
      </c>
      <c r="E702" s="171" t="s">
        <v>19</v>
      </c>
      <c r="F702" s="172" t="s">
        <v>228</v>
      </c>
      <c r="H702" s="173">
        <v>8</v>
      </c>
      <c r="I702" s="174"/>
      <c r="L702" s="170"/>
      <c r="M702" s="175"/>
      <c r="T702" s="176"/>
      <c r="AT702" s="171" t="s">
        <v>177</v>
      </c>
      <c r="AU702" s="171" t="s">
        <v>85</v>
      </c>
      <c r="AV702" s="15" t="s">
        <v>173</v>
      </c>
      <c r="AW702" s="15" t="s">
        <v>33</v>
      </c>
      <c r="AX702" s="15" t="s">
        <v>79</v>
      </c>
      <c r="AY702" s="171" t="s">
        <v>166</v>
      </c>
    </row>
    <row r="703" spans="2:65" s="1" customFormat="1" ht="21.75" customHeight="1">
      <c r="B703" s="33"/>
      <c r="C703" s="132" t="s">
        <v>954</v>
      </c>
      <c r="D703" s="132" t="s">
        <v>168</v>
      </c>
      <c r="E703" s="133" t="s">
        <v>2852</v>
      </c>
      <c r="F703" s="134" t="s">
        <v>2853</v>
      </c>
      <c r="G703" s="135" t="s">
        <v>232</v>
      </c>
      <c r="H703" s="136">
        <v>2.76</v>
      </c>
      <c r="I703" s="137"/>
      <c r="J703" s="138">
        <f>ROUND(I703*H703,2)</f>
        <v>0</v>
      </c>
      <c r="K703" s="134" t="s">
        <v>172</v>
      </c>
      <c r="L703" s="33"/>
      <c r="M703" s="139" t="s">
        <v>19</v>
      </c>
      <c r="N703" s="140" t="s">
        <v>44</v>
      </c>
      <c r="P703" s="141">
        <f>O703*H703</f>
        <v>0</v>
      </c>
      <c r="Q703" s="141">
        <v>0</v>
      </c>
      <c r="R703" s="141">
        <f>Q703*H703</f>
        <v>0</v>
      </c>
      <c r="S703" s="141">
        <v>5.8999999999999997E-2</v>
      </c>
      <c r="T703" s="142">
        <f>S703*H703</f>
        <v>0.16283999999999998</v>
      </c>
      <c r="AR703" s="143" t="s">
        <v>173</v>
      </c>
      <c r="AT703" s="143" t="s">
        <v>168</v>
      </c>
      <c r="AU703" s="143" t="s">
        <v>85</v>
      </c>
      <c r="AY703" s="18" t="s">
        <v>166</v>
      </c>
      <c r="BE703" s="144">
        <f>IF(N703="základní",J703,0)</f>
        <v>0</v>
      </c>
      <c r="BF703" s="144">
        <f>IF(N703="snížená",J703,0)</f>
        <v>0</v>
      </c>
      <c r="BG703" s="144">
        <f>IF(N703="zákl. přenesená",J703,0)</f>
        <v>0</v>
      </c>
      <c r="BH703" s="144">
        <f>IF(N703="sníž. přenesená",J703,0)</f>
        <v>0</v>
      </c>
      <c r="BI703" s="144">
        <f>IF(N703="nulová",J703,0)</f>
        <v>0</v>
      </c>
      <c r="BJ703" s="18" t="s">
        <v>85</v>
      </c>
      <c r="BK703" s="144">
        <f>ROUND(I703*H703,2)</f>
        <v>0</v>
      </c>
      <c r="BL703" s="18" t="s">
        <v>173</v>
      </c>
      <c r="BM703" s="143" t="s">
        <v>2854</v>
      </c>
    </row>
    <row r="704" spans="2:65" s="1" customFormat="1">
      <c r="B704" s="33"/>
      <c r="D704" s="145" t="s">
        <v>175</v>
      </c>
      <c r="F704" s="146" t="s">
        <v>2855</v>
      </c>
      <c r="I704" s="147"/>
      <c r="L704" s="33"/>
      <c r="M704" s="148"/>
      <c r="T704" s="54"/>
      <c r="AT704" s="18" t="s">
        <v>175</v>
      </c>
      <c r="AU704" s="18" t="s">
        <v>85</v>
      </c>
    </row>
    <row r="705" spans="2:65" s="12" customFormat="1">
      <c r="B705" s="149"/>
      <c r="D705" s="150" t="s">
        <v>177</v>
      </c>
      <c r="E705" s="151" t="s">
        <v>19</v>
      </c>
      <c r="F705" s="152" t="s">
        <v>213</v>
      </c>
      <c r="H705" s="151" t="s">
        <v>19</v>
      </c>
      <c r="I705" s="153"/>
      <c r="L705" s="149"/>
      <c r="M705" s="154"/>
      <c r="T705" s="155"/>
      <c r="AT705" s="151" t="s">
        <v>177</v>
      </c>
      <c r="AU705" s="151" t="s">
        <v>85</v>
      </c>
      <c r="AV705" s="12" t="s">
        <v>79</v>
      </c>
      <c r="AW705" s="12" t="s">
        <v>33</v>
      </c>
      <c r="AX705" s="12" t="s">
        <v>72</v>
      </c>
      <c r="AY705" s="151" t="s">
        <v>166</v>
      </c>
    </row>
    <row r="706" spans="2:65" s="13" customFormat="1">
      <c r="B706" s="156"/>
      <c r="D706" s="150" t="s">
        <v>177</v>
      </c>
      <c r="E706" s="157" t="s">
        <v>19</v>
      </c>
      <c r="F706" s="158" t="s">
        <v>2848</v>
      </c>
      <c r="H706" s="159">
        <v>1.08</v>
      </c>
      <c r="I706" s="160"/>
      <c r="L706" s="156"/>
      <c r="M706" s="161"/>
      <c r="T706" s="162"/>
      <c r="AT706" s="157" t="s">
        <v>177</v>
      </c>
      <c r="AU706" s="157" t="s">
        <v>85</v>
      </c>
      <c r="AV706" s="13" t="s">
        <v>85</v>
      </c>
      <c r="AW706" s="13" t="s">
        <v>33</v>
      </c>
      <c r="AX706" s="13" t="s">
        <v>72</v>
      </c>
      <c r="AY706" s="157" t="s">
        <v>166</v>
      </c>
    </row>
    <row r="707" spans="2:65" s="12" customFormat="1">
      <c r="B707" s="149"/>
      <c r="D707" s="150" t="s">
        <v>177</v>
      </c>
      <c r="E707" s="151" t="s">
        <v>19</v>
      </c>
      <c r="F707" s="152" t="s">
        <v>2549</v>
      </c>
      <c r="H707" s="151" t="s">
        <v>19</v>
      </c>
      <c r="I707" s="153"/>
      <c r="L707" s="149"/>
      <c r="M707" s="154"/>
      <c r="T707" s="155"/>
      <c r="AT707" s="151" t="s">
        <v>177</v>
      </c>
      <c r="AU707" s="151" t="s">
        <v>85</v>
      </c>
      <c r="AV707" s="12" t="s">
        <v>79</v>
      </c>
      <c r="AW707" s="12" t="s">
        <v>33</v>
      </c>
      <c r="AX707" s="12" t="s">
        <v>72</v>
      </c>
      <c r="AY707" s="151" t="s">
        <v>166</v>
      </c>
    </row>
    <row r="708" spans="2:65" s="13" customFormat="1">
      <c r="B708" s="156"/>
      <c r="D708" s="150" t="s">
        <v>177</v>
      </c>
      <c r="E708" s="157" t="s">
        <v>19</v>
      </c>
      <c r="F708" s="158" t="s">
        <v>2856</v>
      </c>
      <c r="H708" s="159">
        <v>1.68</v>
      </c>
      <c r="I708" s="160"/>
      <c r="L708" s="156"/>
      <c r="M708" s="161"/>
      <c r="T708" s="162"/>
      <c r="AT708" s="157" t="s">
        <v>177</v>
      </c>
      <c r="AU708" s="157" t="s">
        <v>85</v>
      </c>
      <c r="AV708" s="13" t="s">
        <v>85</v>
      </c>
      <c r="AW708" s="13" t="s">
        <v>33</v>
      </c>
      <c r="AX708" s="13" t="s">
        <v>72</v>
      </c>
      <c r="AY708" s="157" t="s">
        <v>166</v>
      </c>
    </row>
    <row r="709" spans="2:65" s="15" customFormat="1">
      <c r="B709" s="170"/>
      <c r="D709" s="150" t="s">
        <v>177</v>
      </c>
      <c r="E709" s="171" t="s">
        <v>19</v>
      </c>
      <c r="F709" s="172" t="s">
        <v>228</v>
      </c>
      <c r="H709" s="173">
        <v>2.76</v>
      </c>
      <c r="I709" s="174"/>
      <c r="L709" s="170"/>
      <c r="M709" s="175"/>
      <c r="T709" s="176"/>
      <c r="AT709" s="171" t="s">
        <v>177</v>
      </c>
      <c r="AU709" s="171" t="s">
        <v>85</v>
      </c>
      <c r="AV709" s="15" t="s">
        <v>173</v>
      </c>
      <c r="AW709" s="15" t="s">
        <v>33</v>
      </c>
      <c r="AX709" s="15" t="s">
        <v>79</v>
      </c>
      <c r="AY709" s="171" t="s">
        <v>166</v>
      </c>
    </row>
    <row r="710" spans="2:65" s="1" customFormat="1" ht="24.2" customHeight="1">
      <c r="B710" s="33"/>
      <c r="C710" s="132" t="s">
        <v>958</v>
      </c>
      <c r="D710" s="132" t="s">
        <v>168</v>
      </c>
      <c r="E710" s="133" t="s">
        <v>817</v>
      </c>
      <c r="F710" s="134" t="s">
        <v>818</v>
      </c>
      <c r="G710" s="135" t="s">
        <v>171</v>
      </c>
      <c r="H710" s="136">
        <v>0.72</v>
      </c>
      <c r="I710" s="137"/>
      <c r="J710" s="138">
        <f>ROUND(I710*H710,2)</f>
        <v>0</v>
      </c>
      <c r="K710" s="134" t="s">
        <v>172</v>
      </c>
      <c r="L710" s="33"/>
      <c r="M710" s="139" t="s">
        <v>19</v>
      </c>
      <c r="N710" s="140" t="s">
        <v>44</v>
      </c>
      <c r="P710" s="141">
        <f>O710*H710</f>
        <v>0</v>
      </c>
      <c r="Q710" s="141">
        <v>0</v>
      </c>
      <c r="R710" s="141">
        <f>Q710*H710</f>
        <v>0</v>
      </c>
      <c r="S710" s="141">
        <v>1.8</v>
      </c>
      <c r="T710" s="142">
        <f>S710*H710</f>
        <v>1.296</v>
      </c>
      <c r="AR710" s="143" t="s">
        <v>173</v>
      </c>
      <c r="AT710" s="143" t="s">
        <v>168</v>
      </c>
      <c r="AU710" s="143" t="s">
        <v>85</v>
      </c>
      <c r="AY710" s="18" t="s">
        <v>166</v>
      </c>
      <c r="BE710" s="144">
        <f>IF(N710="základní",J710,0)</f>
        <v>0</v>
      </c>
      <c r="BF710" s="144">
        <f>IF(N710="snížená",J710,0)</f>
        <v>0</v>
      </c>
      <c r="BG710" s="144">
        <f>IF(N710="zákl. přenesená",J710,0)</f>
        <v>0</v>
      </c>
      <c r="BH710" s="144">
        <f>IF(N710="sníž. přenesená",J710,0)</f>
        <v>0</v>
      </c>
      <c r="BI710" s="144">
        <f>IF(N710="nulová",J710,0)</f>
        <v>0</v>
      </c>
      <c r="BJ710" s="18" t="s">
        <v>85</v>
      </c>
      <c r="BK710" s="144">
        <f>ROUND(I710*H710,2)</f>
        <v>0</v>
      </c>
      <c r="BL710" s="18" t="s">
        <v>173</v>
      </c>
      <c r="BM710" s="143" t="s">
        <v>2857</v>
      </c>
    </row>
    <row r="711" spans="2:65" s="1" customFormat="1">
      <c r="B711" s="33"/>
      <c r="D711" s="145" t="s">
        <v>175</v>
      </c>
      <c r="F711" s="146" t="s">
        <v>820</v>
      </c>
      <c r="I711" s="147"/>
      <c r="L711" s="33"/>
      <c r="M711" s="148"/>
      <c r="T711" s="54"/>
      <c r="AT711" s="18" t="s">
        <v>175</v>
      </c>
      <c r="AU711" s="18" t="s">
        <v>85</v>
      </c>
    </row>
    <row r="712" spans="2:65" s="12" customFormat="1">
      <c r="B712" s="149"/>
      <c r="D712" s="150" t="s">
        <v>177</v>
      </c>
      <c r="E712" s="151" t="s">
        <v>19</v>
      </c>
      <c r="F712" s="152" t="s">
        <v>218</v>
      </c>
      <c r="H712" s="151" t="s">
        <v>19</v>
      </c>
      <c r="I712" s="153"/>
      <c r="L712" s="149"/>
      <c r="M712" s="154"/>
      <c r="T712" s="155"/>
      <c r="AT712" s="151" t="s">
        <v>177</v>
      </c>
      <c r="AU712" s="151" t="s">
        <v>85</v>
      </c>
      <c r="AV712" s="12" t="s">
        <v>79</v>
      </c>
      <c r="AW712" s="12" t="s">
        <v>33</v>
      </c>
      <c r="AX712" s="12" t="s">
        <v>72</v>
      </c>
      <c r="AY712" s="151" t="s">
        <v>166</v>
      </c>
    </row>
    <row r="713" spans="2:65" s="13" customFormat="1">
      <c r="B713" s="156"/>
      <c r="D713" s="150" t="s">
        <v>177</v>
      </c>
      <c r="E713" s="157" t="s">
        <v>19</v>
      </c>
      <c r="F713" s="158" t="s">
        <v>821</v>
      </c>
      <c r="H713" s="159">
        <v>0.72</v>
      </c>
      <c r="I713" s="160"/>
      <c r="L713" s="156"/>
      <c r="M713" s="161"/>
      <c r="T713" s="162"/>
      <c r="AT713" s="157" t="s">
        <v>177</v>
      </c>
      <c r="AU713" s="157" t="s">
        <v>85</v>
      </c>
      <c r="AV713" s="13" t="s">
        <v>85</v>
      </c>
      <c r="AW713" s="13" t="s">
        <v>33</v>
      </c>
      <c r="AX713" s="13" t="s">
        <v>79</v>
      </c>
      <c r="AY713" s="157" t="s">
        <v>166</v>
      </c>
    </row>
    <row r="714" spans="2:65" s="1" customFormat="1" ht="24.2" customHeight="1">
      <c r="B714" s="33"/>
      <c r="C714" s="132" t="s">
        <v>965</v>
      </c>
      <c r="D714" s="132" t="s">
        <v>168</v>
      </c>
      <c r="E714" s="133" t="s">
        <v>829</v>
      </c>
      <c r="F714" s="134" t="s">
        <v>830</v>
      </c>
      <c r="G714" s="135" t="s">
        <v>171</v>
      </c>
      <c r="H714" s="136">
        <v>0.72599999999999998</v>
      </c>
      <c r="I714" s="137"/>
      <c r="J714" s="138">
        <f>ROUND(I714*H714,2)</f>
        <v>0</v>
      </c>
      <c r="K714" s="134" t="s">
        <v>172</v>
      </c>
      <c r="L714" s="33"/>
      <c r="M714" s="139" t="s">
        <v>19</v>
      </c>
      <c r="N714" s="140" t="s">
        <v>44</v>
      </c>
      <c r="P714" s="141">
        <f>O714*H714</f>
        <v>0</v>
      </c>
      <c r="Q714" s="141">
        <v>0</v>
      </c>
      <c r="R714" s="141">
        <f>Q714*H714</f>
        <v>0</v>
      </c>
      <c r="S714" s="141">
        <v>1.8</v>
      </c>
      <c r="T714" s="142">
        <f>S714*H714</f>
        <v>1.3068</v>
      </c>
      <c r="AR714" s="143" t="s">
        <v>173</v>
      </c>
      <c r="AT714" s="143" t="s">
        <v>168</v>
      </c>
      <c r="AU714" s="143" t="s">
        <v>85</v>
      </c>
      <c r="AY714" s="18" t="s">
        <v>166</v>
      </c>
      <c r="BE714" s="144">
        <f>IF(N714="základní",J714,0)</f>
        <v>0</v>
      </c>
      <c r="BF714" s="144">
        <f>IF(N714="snížená",J714,0)</f>
        <v>0</v>
      </c>
      <c r="BG714" s="144">
        <f>IF(N714="zákl. přenesená",J714,0)</f>
        <v>0</v>
      </c>
      <c r="BH714" s="144">
        <f>IF(N714="sníž. přenesená",J714,0)</f>
        <v>0</v>
      </c>
      <c r="BI714" s="144">
        <f>IF(N714="nulová",J714,0)</f>
        <v>0</v>
      </c>
      <c r="BJ714" s="18" t="s">
        <v>85</v>
      </c>
      <c r="BK714" s="144">
        <f>ROUND(I714*H714,2)</f>
        <v>0</v>
      </c>
      <c r="BL714" s="18" t="s">
        <v>173</v>
      </c>
      <c r="BM714" s="143" t="s">
        <v>2858</v>
      </c>
    </row>
    <row r="715" spans="2:65" s="1" customFormat="1">
      <c r="B715" s="33"/>
      <c r="D715" s="145" t="s">
        <v>175</v>
      </c>
      <c r="F715" s="146" t="s">
        <v>832</v>
      </c>
      <c r="I715" s="147"/>
      <c r="L715" s="33"/>
      <c r="M715" s="148"/>
      <c r="T715" s="54"/>
      <c r="AT715" s="18" t="s">
        <v>175</v>
      </c>
      <c r="AU715" s="18" t="s">
        <v>85</v>
      </c>
    </row>
    <row r="716" spans="2:65" s="12" customFormat="1">
      <c r="B716" s="149"/>
      <c r="D716" s="150" t="s">
        <v>177</v>
      </c>
      <c r="E716" s="151" t="s">
        <v>19</v>
      </c>
      <c r="F716" s="152" t="s">
        <v>2549</v>
      </c>
      <c r="H716" s="151" t="s">
        <v>19</v>
      </c>
      <c r="I716" s="153"/>
      <c r="L716" s="149"/>
      <c r="M716" s="154"/>
      <c r="T716" s="155"/>
      <c r="AT716" s="151" t="s">
        <v>177</v>
      </c>
      <c r="AU716" s="151" t="s">
        <v>85</v>
      </c>
      <c r="AV716" s="12" t="s">
        <v>79</v>
      </c>
      <c r="AW716" s="12" t="s">
        <v>33</v>
      </c>
      <c r="AX716" s="12" t="s">
        <v>72</v>
      </c>
      <c r="AY716" s="151" t="s">
        <v>166</v>
      </c>
    </row>
    <row r="717" spans="2:65" s="13" customFormat="1">
      <c r="B717" s="156"/>
      <c r="D717" s="150" t="s">
        <v>177</v>
      </c>
      <c r="E717" s="157" t="s">
        <v>19</v>
      </c>
      <c r="F717" s="158" t="s">
        <v>2859</v>
      </c>
      <c r="H717" s="159">
        <v>0.72599999999999998</v>
      </c>
      <c r="I717" s="160"/>
      <c r="L717" s="156"/>
      <c r="M717" s="161"/>
      <c r="T717" s="162"/>
      <c r="AT717" s="157" t="s">
        <v>177</v>
      </c>
      <c r="AU717" s="157" t="s">
        <v>85</v>
      </c>
      <c r="AV717" s="13" t="s">
        <v>85</v>
      </c>
      <c r="AW717" s="13" t="s">
        <v>33</v>
      </c>
      <c r="AX717" s="13" t="s">
        <v>79</v>
      </c>
      <c r="AY717" s="157" t="s">
        <v>166</v>
      </c>
    </row>
    <row r="718" spans="2:65" s="1" customFormat="1" ht="24.2" customHeight="1">
      <c r="B718" s="33"/>
      <c r="C718" s="132" t="s">
        <v>972</v>
      </c>
      <c r="D718" s="132" t="s">
        <v>168</v>
      </c>
      <c r="E718" s="133" t="s">
        <v>2860</v>
      </c>
      <c r="F718" s="134" t="s">
        <v>2861</v>
      </c>
      <c r="G718" s="135" t="s">
        <v>171</v>
      </c>
      <c r="H718" s="136">
        <v>0.75</v>
      </c>
      <c r="I718" s="137"/>
      <c r="J718" s="138">
        <f>ROUND(I718*H718,2)</f>
        <v>0</v>
      </c>
      <c r="K718" s="134" t="s">
        <v>172</v>
      </c>
      <c r="L718" s="33"/>
      <c r="M718" s="139" t="s">
        <v>19</v>
      </c>
      <c r="N718" s="140" t="s">
        <v>44</v>
      </c>
      <c r="P718" s="141">
        <f>O718*H718</f>
        <v>0</v>
      </c>
      <c r="Q718" s="141">
        <v>0</v>
      </c>
      <c r="R718" s="141">
        <f>Q718*H718</f>
        <v>0</v>
      </c>
      <c r="S718" s="141">
        <v>1.8</v>
      </c>
      <c r="T718" s="142">
        <f>S718*H718</f>
        <v>1.35</v>
      </c>
      <c r="AR718" s="143" t="s">
        <v>173</v>
      </c>
      <c r="AT718" s="143" t="s">
        <v>168</v>
      </c>
      <c r="AU718" s="143" t="s">
        <v>85</v>
      </c>
      <c r="AY718" s="18" t="s">
        <v>166</v>
      </c>
      <c r="BE718" s="144">
        <f>IF(N718="základní",J718,0)</f>
        <v>0</v>
      </c>
      <c r="BF718" s="144">
        <f>IF(N718="snížená",J718,0)</f>
        <v>0</v>
      </c>
      <c r="BG718" s="144">
        <f>IF(N718="zákl. přenesená",J718,0)</f>
        <v>0</v>
      </c>
      <c r="BH718" s="144">
        <f>IF(N718="sníž. přenesená",J718,0)</f>
        <v>0</v>
      </c>
      <c r="BI718" s="144">
        <f>IF(N718="nulová",J718,0)</f>
        <v>0</v>
      </c>
      <c r="BJ718" s="18" t="s">
        <v>85</v>
      </c>
      <c r="BK718" s="144">
        <f>ROUND(I718*H718,2)</f>
        <v>0</v>
      </c>
      <c r="BL718" s="18" t="s">
        <v>173</v>
      </c>
      <c r="BM718" s="143" t="s">
        <v>2862</v>
      </c>
    </row>
    <row r="719" spans="2:65" s="1" customFormat="1">
      <c r="B719" s="33"/>
      <c r="D719" s="145" t="s">
        <v>175</v>
      </c>
      <c r="F719" s="146" t="s">
        <v>2863</v>
      </c>
      <c r="I719" s="147"/>
      <c r="L719" s="33"/>
      <c r="M719" s="148"/>
      <c r="T719" s="54"/>
      <c r="AT719" s="18" t="s">
        <v>175</v>
      </c>
      <c r="AU719" s="18" t="s">
        <v>85</v>
      </c>
    </row>
    <row r="720" spans="2:65" s="12" customFormat="1">
      <c r="B720" s="149"/>
      <c r="D720" s="150" t="s">
        <v>177</v>
      </c>
      <c r="E720" s="151" t="s">
        <v>19</v>
      </c>
      <c r="F720" s="152" t="s">
        <v>1488</v>
      </c>
      <c r="H720" s="151" t="s">
        <v>19</v>
      </c>
      <c r="I720" s="153"/>
      <c r="L720" s="149"/>
      <c r="M720" s="154"/>
      <c r="T720" s="155"/>
      <c r="AT720" s="151" t="s">
        <v>177</v>
      </c>
      <c r="AU720" s="151" t="s">
        <v>85</v>
      </c>
      <c r="AV720" s="12" t="s">
        <v>79</v>
      </c>
      <c r="AW720" s="12" t="s">
        <v>33</v>
      </c>
      <c r="AX720" s="12" t="s">
        <v>72</v>
      </c>
      <c r="AY720" s="151" t="s">
        <v>166</v>
      </c>
    </row>
    <row r="721" spans="2:65" s="13" customFormat="1">
      <c r="B721" s="156"/>
      <c r="D721" s="150" t="s">
        <v>177</v>
      </c>
      <c r="E721" s="157" t="s">
        <v>19</v>
      </c>
      <c r="F721" s="158" t="s">
        <v>2864</v>
      </c>
      <c r="H721" s="159">
        <v>0.75</v>
      </c>
      <c r="I721" s="160"/>
      <c r="L721" s="156"/>
      <c r="M721" s="161"/>
      <c r="T721" s="162"/>
      <c r="AT721" s="157" t="s">
        <v>177</v>
      </c>
      <c r="AU721" s="157" t="s">
        <v>85</v>
      </c>
      <c r="AV721" s="13" t="s">
        <v>85</v>
      </c>
      <c r="AW721" s="13" t="s">
        <v>33</v>
      </c>
      <c r="AX721" s="13" t="s">
        <v>79</v>
      </c>
      <c r="AY721" s="157" t="s">
        <v>166</v>
      </c>
    </row>
    <row r="722" spans="2:65" s="1" customFormat="1" ht="24.2" customHeight="1">
      <c r="B722" s="33"/>
      <c r="C722" s="132" t="s">
        <v>977</v>
      </c>
      <c r="D722" s="132" t="s">
        <v>168</v>
      </c>
      <c r="E722" s="133" t="s">
        <v>2865</v>
      </c>
      <c r="F722" s="134" t="s">
        <v>2866</v>
      </c>
      <c r="G722" s="135" t="s">
        <v>171</v>
      </c>
      <c r="H722" s="136">
        <v>1.806</v>
      </c>
      <c r="I722" s="137"/>
      <c r="J722" s="138">
        <f>ROUND(I722*H722,2)</f>
        <v>0</v>
      </c>
      <c r="K722" s="134" t="s">
        <v>172</v>
      </c>
      <c r="L722" s="33"/>
      <c r="M722" s="139" t="s">
        <v>19</v>
      </c>
      <c r="N722" s="140" t="s">
        <v>44</v>
      </c>
      <c r="P722" s="141">
        <f>O722*H722</f>
        <v>0</v>
      </c>
      <c r="Q722" s="141">
        <v>0</v>
      </c>
      <c r="R722" s="141">
        <f>Q722*H722</f>
        <v>0</v>
      </c>
      <c r="S722" s="141">
        <v>1.8</v>
      </c>
      <c r="T722" s="142">
        <f>S722*H722</f>
        <v>3.2508000000000004</v>
      </c>
      <c r="AR722" s="143" t="s">
        <v>173</v>
      </c>
      <c r="AT722" s="143" t="s">
        <v>168</v>
      </c>
      <c r="AU722" s="143" t="s">
        <v>85</v>
      </c>
      <c r="AY722" s="18" t="s">
        <v>166</v>
      </c>
      <c r="BE722" s="144">
        <f>IF(N722="základní",J722,0)</f>
        <v>0</v>
      </c>
      <c r="BF722" s="144">
        <f>IF(N722="snížená",J722,0)</f>
        <v>0</v>
      </c>
      <c r="BG722" s="144">
        <f>IF(N722="zákl. přenesená",J722,0)</f>
        <v>0</v>
      </c>
      <c r="BH722" s="144">
        <f>IF(N722="sníž. přenesená",J722,0)</f>
        <v>0</v>
      </c>
      <c r="BI722" s="144">
        <f>IF(N722="nulová",J722,0)</f>
        <v>0</v>
      </c>
      <c r="BJ722" s="18" t="s">
        <v>85</v>
      </c>
      <c r="BK722" s="144">
        <f>ROUND(I722*H722,2)</f>
        <v>0</v>
      </c>
      <c r="BL722" s="18" t="s">
        <v>173</v>
      </c>
      <c r="BM722" s="143" t="s">
        <v>2867</v>
      </c>
    </row>
    <row r="723" spans="2:65" s="1" customFormat="1">
      <c r="B723" s="33"/>
      <c r="D723" s="145" t="s">
        <v>175</v>
      </c>
      <c r="F723" s="146" t="s">
        <v>2868</v>
      </c>
      <c r="I723" s="147"/>
      <c r="L723" s="33"/>
      <c r="M723" s="148"/>
      <c r="T723" s="54"/>
      <c r="AT723" s="18" t="s">
        <v>175</v>
      </c>
      <c r="AU723" s="18" t="s">
        <v>85</v>
      </c>
    </row>
    <row r="724" spans="2:65" s="12" customFormat="1">
      <c r="B724" s="149"/>
      <c r="D724" s="150" t="s">
        <v>177</v>
      </c>
      <c r="E724" s="151" t="s">
        <v>19</v>
      </c>
      <c r="F724" s="152" t="s">
        <v>1488</v>
      </c>
      <c r="H724" s="151" t="s">
        <v>19</v>
      </c>
      <c r="I724" s="153"/>
      <c r="L724" s="149"/>
      <c r="M724" s="154"/>
      <c r="T724" s="155"/>
      <c r="AT724" s="151" t="s">
        <v>177</v>
      </c>
      <c r="AU724" s="151" t="s">
        <v>85</v>
      </c>
      <c r="AV724" s="12" t="s">
        <v>79</v>
      </c>
      <c r="AW724" s="12" t="s">
        <v>33</v>
      </c>
      <c r="AX724" s="12" t="s">
        <v>72</v>
      </c>
      <c r="AY724" s="151" t="s">
        <v>166</v>
      </c>
    </row>
    <row r="725" spans="2:65" s="13" customFormat="1">
      <c r="B725" s="156"/>
      <c r="D725" s="150" t="s">
        <v>177</v>
      </c>
      <c r="E725" s="157" t="s">
        <v>19</v>
      </c>
      <c r="F725" s="158" t="s">
        <v>2869</v>
      </c>
      <c r="H725" s="159">
        <v>1.1339999999999999</v>
      </c>
      <c r="I725" s="160"/>
      <c r="L725" s="156"/>
      <c r="M725" s="161"/>
      <c r="T725" s="162"/>
      <c r="AT725" s="157" t="s">
        <v>177</v>
      </c>
      <c r="AU725" s="157" t="s">
        <v>85</v>
      </c>
      <c r="AV725" s="13" t="s">
        <v>85</v>
      </c>
      <c r="AW725" s="13" t="s">
        <v>33</v>
      </c>
      <c r="AX725" s="13" t="s">
        <v>72</v>
      </c>
      <c r="AY725" s="157" t="s">
        <v>166</v>
      </c>
    </row>
    <row r="726" spans="2:65" s="13" customFormat="1">
      <c r="B726" s="156"/>
      <c r="D726" s="150" t="s">
        <v>177</v>
      </c>
      <c r="E726" s="157" t="s">
        <v>19</v>
      </c>
      <c r="F726" s="158" t="s">
        <v>2870</v>
      </c>
      <c r="H726" s="159">
        <v>0.67200000000000004</v>
      </c>
      <c r="I726" s="160"/>
      <c r="L726" s="156"/>
      <c r="M726" s="161"/>
      <c r="T726" s="162"/>
      <c r="AT726" s="157" t="s">
        <v>177</v>
      </c>
      <c r="AU726" s="157" t="s">
        <v>85</v>
      </c>
      <c r="AV726" s="13" t="s">
        <v>85</v>
      </c>
      <c r="AW726" s="13" t="s">
        <v>33</v>
      </c>
      <c r="AX726" s="13" t="s">
        <v>72</v>
      </c>
      <c r="AY726" s="157" t="s">
        <v>166</v>
      </c>
    </row>
    <row r="727" spans="2:65" s="15" customFormat="1">
      <c r="B727" s="170"/>
      <c r="D727" s="150" t="s">
        <v>177</v>
      </c>
      <c r="E727" s="171" t="s">
        <v>19</v>
      </c>
      <c r="F727" s="172" t="s">
        <v>228</v>
      </c>
      <c r="H727" s="173">
        <v>1.806</v>
      </c>
      <c r="I727" s="174"/>
      <c r="L727" s="170"/>
      <c r="M727" s="175"/>
      <c r="T727" s="176"/>
      <c r="AT727" s="171" t="s">
        <v>177</v>
      </c>
      <c r="AU727" s="171" t="s">
        <v>85</v>
      </c>
      <c r="AV727" s="15" t="s">
        <v>173</v>
      </c>
      <c r="AW727" s="15" t="s">
        <v>33</v>
      </c>
      <c r="AX727" s="15" t="s">
        <v>79</v>
      </c>
      <c r="AY727" s="171" t="s">
        <v>166</v>
      </c>
    </row>
    <row r="728" spans="2:65" s="1" customFormat="1" ht="24.2" customHeight="1">
      <c r="B728" s="33"/>
      <c r="C728" s="132" t="s">
        <v>982</v>
      </c>
      <c r="D728" s="132" t="s">
        <v>168</v>
      </c>
      <c r="E728" s="133" t="s">
        <v>2871</v>
      </c>
      <c r="F728" s="134" t="s">
        <v>2872</v>
      </c>
      <c r="G728" s="135" t="s">
        <v>265</v>
      </c>
      <c r="H728" s="136">
        <v>15</v>
      </c>
      <c r="I728" s="137"/>
      <c r="J728" s="138">
        <f>ROUND(I728*H728,2)</f>
        <v>0</v>
      </c>
      <c r="K728" s="134" t="s">
        <v>172</v>
      </c>
      <c r="L728" s="33"/>
      <c r="M728" s="139" t="s">
        <v>19</v>
      </c>
      <c r="N728" s="140" t="s">
        <v>44</v>
      </c>
      <c r="P728" s="141">
        <f>O728*H728</f>
        <v>0</v>
      </c>
      <c r="Q728" s="141">
        <v>0</v>
      </c>
      <c r="R728" s="141">
        <f>Q728*H728</f>
        <v>0</v>
      </c>
      <c r="S728" s="141">
        <v>3.1E-2</v>
      </c>
      <c r="T728" s="142">
        <f>S728*H728</f>
        <v>0.46499999999999997</v>
      </c>
      <c r="AR728" s="143" t="s">
        <v>173</v>
      </c>
      <c r="AT728" s="143" t="s">
        <v>168</v>
      </c>
      <c r="AU728" s="143" t="s">
        <v>85</v>
      </c>
      <c r="AY728" s="18" t="s">
        <v>166</v>
      </c>
      <c r="BE728" s="144">
        <f>IF(N728="základní",J728,0)</f>
        <v>0</v>
      </c>
      <c r="BF728" s="144">
        <f>IF(N728="snížená",J728,0)</f>
        <v>0</v>
      </c>
      <c r="BG728" s="144">
        <f>IF(N728="zákl. přenesená",J728,0)</f>
        <v>0</v>
      </c>
      <c r="BH728" s="144">
        <f>IF(N728="sníž. přenesená",J728,0)</f>
        <v>0</v>
      </c>
      <c r="BI728" s="144">
        <f>IF(N728="nulová",J728,0)</f>
        <v>0</v>
      </c>
      <c r="BJ728" s="18" t="s">
        <v>85</v>
      </c>
      <c r="BK728" s="144">
        <f>ROUND(I728*H728,2)</f>
        <v>0</v>
      </c>
      <c r="BL728" s="18" t="s">
        <v>173</v>
      </c>
      <c r="BM728" s="143" t="s">
        <v>2873</v>
      </c>
    </row>
    <row r="729" spans="2:65" s="1" customFormat="1">
      <c r="B729" s="33"/>
      <c r="D729" s="145" t="s">
        <v>175</v>
      </c>
      <c r="F729" s="146" t="s">
        <v>2874</v>
      </c>
      <c r="I729" s="147"/>
      <c r="L729" s="33"/>
      <c r="M729" s="148"/>
      <c r="T729" s="54"/>
      <c r="AT729" s="18" t="s">
        <v>175</v>
      </c>
      <c r="AU729" s="18" t="s">
        <v>85</v>
      </c>
    </row>
    <row r="730" spans="2:65" s="12" customFormat="1">
      <c r="B730" s="149"/>
      <c r="D730" s="150" t="s">
        <v>177</v>
      </c>
      <c r="E730" s="151" t="s">
        <v>19</v>
      </c>
      <c r="F730" s="152" t="s">
        <v>2875</v>
      </c>
      <c r="H730" s="151" t="s">
        <v>19</v>
      </c>
      <c r="I730" s="153"/>
      <c r="L730" s="149"/>
      <c r="M730" s="154"/>
      <c r="T730" s="155"/>
      <c r="AT730" s="151" t="s">
        <v>177</v>
      </c>
      <c r="AU730" s="151" t="s">
        <v>85</v>
      </c>
      <c r="AV730" s="12" t="s">
        <v>79</v>
      </c>
      <c r="AW730" s="12" t="s">
        <v>33</v>
      </c>
      <c r="AX730" s="12" t="s">
        <v>72</v>
      </c>
      <c r="AY730" s="151" t="s">
        <v>166</v>
      </c>
    </row>
    <row r="731" spans="2:65" s="12" customFormat="1">
      <c r="B731" s="149"/>
      <c r="D731" s="150" t="s">
        <v>177</v>
      </c>
      <c r="E731" s="151" t="s">
        <v>19</v>
      </c>
      <c r="F731" s="152" t="s">
        <v>1488</v>
      </c>
      <c r="H731" s="151" t="s">
        <v>19</v>
      </c>
      <c r="I731" s="153"/>
      <c r="L731" s="149"/>
      <c r="M731" s="154"/>
      <c r="T731" s="155"/>
      <c r="AT731" s="151" t="s">
        <v>177</v>
      </c>
      <c r="AU731" s="151" t="s">
        <v>85</v>
      </c>
      <c r="AV731" s="12" t="s">
        <v>79</v>
      </c>
      <c r="AW731" s="12" t="s">
        <v>33</v>
      </c>
      <c r="AX731" s="12" t="s">
        <v>72</v>
      </c>
      <c r="AY731" s="151" t="s">
        <v>166</v>
      </c>
    </row>
    <row r="732" spans="2:65" s="13" customFormat="1">
      <c r="B732" s="156"/>
      <c r="D732" s="150" t="s">
        <v>177</v>
      </c>
      <c r="E732" s="157" t="s">
        <v>19</v>
      </c>
      <c r="F732" s="158" t="s">
        <v>194</v>
      </c>
      <c r="H732" s="159">
        <v>5</v>
      </c>
      <c r="I732" s="160"/>
      <c r="L732" s="156"/>
      <c r="M732" s="161"/>
      <c r="T732" s="162"/>
      <c r="AT732" s="157" t="s">
        <v>177</v>
      </c>
      <c r="AU732" s="157" t="s">
        <v>85</v>
      </c>
      <c r="AV732" s="13" t="s">
        <v>85</v>
      </c>
      <c r="AW732" s="13" t="s">
        <v>33</v>
      </c>
      <c r="AX732" s="13" t="s">
        <v>72</v>
      </c>
      <c r="AY732" s="157" t="s">
        <v>166</v>
      </c>
    </row>
    <row r="733" spans="2:65" s="12" customFormat="1">
      <c r="B733" s="149"/>
      <c r="D733" s="150" t="s">
        <v>177</v>
      </c>
      <c r="E733" s="151" t="s">
        <v>19</v>
      </c>
      <c r="F733" s="152" t="s">
        <v>213</v>
      </c>
      <c r="H733" s="151" t="s">
        <v>19</v>
      </c>
      <c r="I733" s="153"/>
      <c r="L733" s="149"/>
      <c r="M733" s="154"/>
      <c r="T733" s="155"/>
      <c r="AT733" s="151" t="s">
        <v>177</v>
      </c>
      <c r="AU733" s="151" t="s">
        <v>85</v>
      </c>
      <c r="AV733" s="12" t="s">
        <v>79</v>
      </c>
      <c r="AW733" s="12" t="s">
        <v>33</v>
      </c>
      <c r="AX733" s="12" t="s">
        <v>72</v>
      </c>
      <c r="AY733" s="151" t="s">
        <v>166</v>
      </c>
    </row>
    <row r="734" spans="2:65" s="13" customFormat="1">
      <c r="B734" s="156"/>
      <c r="D734" s="150" t="s">
        <v>177</v>
      </c>
      <c r="E734" s="157" t="s">
        <v>19</v>
      </c>
      <c r="F734" s="158" t="s">
        <v>194</v>
      </c>
      <c r="H734" s="159">
        <v>5</v>
      </c>
      <c r="I734" s="160"/>
      <c r="L734" s="156"/>
      <c r="M734" s="161"/>
      <c r="T734" s="162"/>
      <c r="AT734" s="157" t="s">
        <v>177</v>
      </c>
      <c r="AU734" s="157" t="s">
        <v>85</v>
      </c>
      <c r="AV734" s="13" t="s">
        <v>85</v>
      </c>
      <c r="AW734" s="13" t="s">
        <v>33</v>
      </c>
      <c r="AX734" s="13" t="s">
        <v>72</v>
      </c>
      <c r="AY734" s="157" t="s">
        <v>166</v>
      </c>
    </row>
    <row r="735" spans="2:65" s="12" customFormat="1">
      <c r="B735" s="149"/>
      <c r="D735" s="150" t="s">
        <v>177</v>
      </c>
      <c r="E735" s="151" t="s">
        <v>19</v>
      </c>
      <c r="F735" s="152" t="s">
        <v>218</v>
      </c>
      <c r="H735" s="151" t="s">
        <v>19</v>
      </c>
      <c r="I735" s="153"/>
      <c r="L735" s="149"/>
      <c r="M735" s="154"/>
      <c r="T735" s="155"/>
      <c r="AT735" s="151" t="s">
        <v>177</v>
      </c>
      <c r="AU735" s="151" t="s">
        <v>85</v>
      </c>
      <c r="AV735" s="12" t="s">
        <v>79</v>
      </c>
      <c r="AW735" s="12" t="s">
        <v>33</v>
      </c>
      <c r="AX735" s="12" t="s">
        <v>72</v>
      </c>
      <c r="AY735" s="151" t="s">
        <v>166</v>
      </c>
    </row>
    <row r="736" spans="2:65" s="13" customFormat="1">
      <c r="B736" s="156"/>
      <c r="D736" s="150" t="s">
        <v>177</v>
      </c>
      <c r="E736" s="157" t="s">
        <v>19</v>
      </c>
      <c r="F736" s="158" t="s">
        <v>194</v>
      </c>
      <c r="H736" s="159">
        <v>5</v>
      </c>
      <c r="I736" s="160"/>
      <c r="L736" s="156"/>
      <c r="M736" s="161"/>
      <c r="T736" s="162"/>
      <c r="AT736" s="157" t="s">
        <v>177</v>
      </c>
      <c r="AU736" s="157" t="s">
        <v>85</v>
      </c>
      <c r="AV736" s="13" t="s">
        <v>85</v>
      </c>
      <c r="AW736" s="13" t="s">
        <v>33</v>
      </c>
      <c r="AX736" s="13" t="s">
        <v>72</v>
      </c>
      <c r="AY736" s="157" t="s">
        <v>166</v>
      </c>
    </row>
    <row r="737" spans="2:65" s="15" customFormat="1">
      <c r="B737" s="170"/>
      <c r="D737" s="150" t="s">
        <v>177</v>
      </c>
      <c r="E737" s="171" t="s">
        <v>19</v>
      </c>
      <c r="F737" s="172" t="s">
        <v>228</v>
      </c>
      <c r="H737" s="173">
        <v>15</v>
      </c>
      <c r="I737" s="174"/>
      <c r="L737" s="170"/>
      <c r="M737" s="175"/>
      <c r="T737" s="176"/>
      <c r="AT737" s="171" t="s">
        <v>177</v>
      </c>
      <c r="AU737" s="171" t="s">
        <v>85</v>
      </c>
      <c r="AV737" s="15" t="s">
        <v>173</v>
      </c>
      <c r="AW737" s="15" t="s">
        <v>33</v>
      </c>
      <c r="AX737" s="15" t="s">
        <v>79</v>
      </c>
      <c r="AY737" s="171" t="s">
        <v>166</v>
      </c>
    </row>
    <row r="738" spans="2:65" s="1" customFormat="1" ht="24.2" customHeight="1">
      <c r="B738" s="33"/>
      <c r="C738" s="132" t="s">
        <v>987</v>
      </c>
      <c r="D738" s="132" t="s">
        <v>168</v>
      </c>
      <c r="E738" s="133" t="s">
        <v>2876</v>
      </c>
      <c r="F738" s="134" t="s">
        <v>2877</v>
      </c>
      <c r="G738" s="135" t="s">
        <v>257</v>
      </c>
      <c r="H738" s="136">
        <v>17.399999999999999</v>
      </c>
      <c r="I738" s="137"/>
      <c r="J738" s="138">
        <f>ROUND(I738*H738,2)</f>
        <v>0</v>
      </c>
      <c r="K738" s="134" t="s">
        <v>172</v>
      </c>
      <c r="L738" s="33"/>
      <c r="M738" s="139" t="s">
        <v>19</v>
      </c>
      <c r="N738" s="140" t="s">
        <v>44</v>
      </c>
      <c r="P738" s="141">
        <f>O738*H738</f>
        <v>0</v>
      </c>
      <c r="Q738" s="141">
        <v>0</v>
      </c>
      <c r="R738" s="141">
        <f>Q738*H738</f>
        <v>0</v>
      </c>
      <c r="S738" s="141">
        <v>0.04</v>
      </c>
      <c r="T738" s="142">
        <f>S738*H738</f>
        <v>0.69599999999999995</v>
      </c>
      <c r="AR738" s="143" t="s">
        <v>173</v>
      </c>
      <c r="AT738" s="143" t="s">
        <v>168</v>
      </c>
      <c r="AU738" s="143" t="s">
        <v>85</v>
      </c>
      <c r="AY738" s="18" t="s">
        <v>166</v>
      </c>
      <c r="BE738" s="144">
        <f>IF(N738="základní",J738,0)</f>
        <v>0</v>
      </c>
      <c r="BF738" s="144">
        <f>IF(N738="snížená",J738,0)</f>
        <v>0</v>
      </c>
      <c r="BG738" s="144">
        <f>IF(N738="zákl. přenesená",J738,0)</f>
        <v>0</v>
      </c>
      <c r="BH738" s="144">
        <f>IF(N738="sníž. přenesená",J738,0)</f>
        <v>0</v>
      </c>
      <c r="BI738" s="144">
        <f>IF(N738="nulová",J738,0)</f>
        <v>0</v>
      </c>
      <c r="BJ738" s="18" t="s">
        <v>85</v>
      </c>
      <c r="BK738" s="144">
        <f>ROUND(I738*H738,2)</f>
        <v>0</v>
      </c>
      <c r="BL738" s="18" t="s">
        <v>173</v>
      </c>
      <c r="BM738" s="143" t="s">
        <v>2878</v>
      </c>
    </row>
    <row r="739" spans="2:65" s="1" customFormat="1">
      <c r="B739" s="33"/>
      <c r="D739" s="145" t="s">
        <v>175</v>
      </c>
      <c r="F739" s="146" t="s">
        <v>2879</v>
      </c>
      <c r="I739" s="147"/>
      <c r="L739" s="33"/>
      <c r="M739" s="148"/>
      <c r="T739" s="54"/>
      <c r="AT739" s="18" t="s">
        <v>175</v>
      </c>
      <c r="AU739" s="18" t="s">
        <v>85</v>
      </c>
    </row>
    <row r="740" spans="2:65" s="12" customFormat="1">
      <c r="B740" s="149"/>
      <c r="D740" s="150" t="s">
        <v>177</v>
      </c>
      <c r="E740" s="151" t="s">
        <v>19</v>
      </c>
      <c r="F740" s="152" t="s">
        <v>2880</v>
      </c>
      <c r="H740" s="151" t="s">
        <v>19</v>
      </c>
      <c r="I740" s="153"/>
      <c r="L740" s="149"/>
      <c r="M740" s="154"/>
      <c r="T740" s="155"/>
      <c r="AT740" s="151" t="s">
        <v>177</v>
      </c>
      <c r="AU740" s="151" t="s">
        <v>85</v>
      </c>
      <c r="AV740" s="12" t="s">
        <v>79</v>
      </c>
      <c r="AW740" s="12" t="s">
        <v>33</v>
      </c>
      <c r="AX740" s="12" t="s">
        <v>72</v>
      </c>
      <c r="AY740" s="151" t="s">
        <v>166</v>
      </c>
    </row>
    <row r="741" spans="2:65" s="12" customFormat="1">
      <c r="B741" s="149"/>
      <c r="D741" s="150" t="s">
        <v>177</v>
      </c>
      <c r="E741" s="151" t="s">
        <v>19</v>
      </c>
      <c r="F741" s="152" t="s">
        <v>2605</v>
      </c>
      <c r="H741" s="151" t="s">
        <v>19</v>
      </c>
      <c r="I741" s="153"/>
      <c r="L741" s="149"/>
      <c r="M741" s="154"/>
      <c r="T741" s="155"/>
      <c r="AT741" s="151" t="s">
        <v>177</v>
      </c>
      <c r="AU741" s="151" t="s">
        <v>85</v>
      </c>
      <c r="AV741" s="12" t="s">
        <v>79</v>
      </c>
      <c r="AW741" s="12" t="s">
        <v>33</v>
      </c>
      <c r="AX741" s="12" t="s">
        <v>72</v>
      </c>
      <c r="AY741" s="151" t="s">
        <v>166</v>
      </c>
    </row>
    <row r="742" spans="2:65" s="13" customFormat="1">
      <c r="B742" s="156"/>
      <c r="D742" s="150" t="s">
        <v>177</v>
      </c>
      <c r="E742" s="157" t="s">
        <v>19</v>
      </c>
      <c r="F742" s="158" t="s">
        <v>2881</v>
      </c>
      <c r="H742" s="159">
        <v>4.3</v>
      </c>
      <c r="I742" s="160"/>
      <c r="L742" s="156"/>
      <c r="M742" s="161"/>
      <c r="T742" s="162"/>
      <c r="AT742" s="157" t="s">
        <v>177</v>
      </c>
      <c r="AU742" s="157" t="s">
        <v>85</v>
      </c>
      <c r="AV742" s="13" t="s">
        <v>85</v>
      </c>
      <c r="AW742" s="13" t="s">
        <v>33</v>
      </c>
      <c r="AX742" s="13" t="s">
        <v>72</v>
      </c>
      <c r="AY742" s="157" t="s">
        <v>166</v>
      </c>
    </row>
    <row r="743" spans="2:65" s="12" customFormat="1">
      <c r="B743" s="149"/>
      <c r="D743" s="150" t="s">
        <v>177</v>
      </c>
      <c r="E743" s="151" t="s">
        <v>19</v>
      </c>
      <c r="F743" s="152" t="s">
        <v>2607</v>
      </c>
      <c r="H743" s="151" t="s">
        <v>19</v>
      </c>
      <c r="I743" s="153"/>
      <c r="L743" s="149"/>
      <c r="M743" s="154"/>
      <c r="T743" s="155"/>
      <c r="AT743" s="151" t="s">
        <v>177</v>
      </c>
      <c r="AU743" s="151" t="s">
        <v>85</v>
      </c>
      <c r="AV743" s="12" t="s">
        <v>79</v>
      </c>
      <c r="AW743" s="12" t="s">
        <v>33</v>
      </c>
      <c r="AX743" s="12" t="s">
        <v>72</v>
      </c>
      <c r="AY743" s="151" t="s">
        <v>166</v>
      </c>
    </row>
    <row r="744" spans="2:65" s="13" customFormat="1">
      <c r="B744" s="156"/>
      <c r="D744" s="150" t="s">
        <v>177</v>
      </c>
      <c r="E744" s="157" t="s">
        <v>19</v>
      </c>
      <c r="F744" s="158" t="s">
        <v>2881</v>
      </c>
      <c r="H744" s="159">
        <v>4.3</v>
      </c>
      <c r="I744" s="160"/>
      <c r="L744" s="156"/>
      <c r="M744" s="161"/>
      <c r="T744" s="162"/>
      <c r="AT744" s="157" t="s">
        <v>177</v>
      </c>
      <c r="AU744" s="157" t="s">
        <v>85</v>
      </c>
      <c r="AV744" s="13" t="s">
        <v>85</v>
      </c>
      <c r="AW744" s="13" t="s">
        <v>33</v>
      </c>
      <c r="AX744" s="13" t="s">
        <v>72</v>
      </c>
      <c r="AY744" s="157" t="s">
        <v>166</v>
      </c>
    </row>
    <row r="745" spans="2:65" s="12" customFormat="1">
      <c r="B745" s="149"/>
      <c r="D745" s="150" t="s">
        <v>177</v>
      </c>
      <c r="E745" s="151" t="s">
        <v>19</v>
      </c>
      <c r="F745" s="152" t="s">
        <v>2608</v>
      </c>
      <c r="H745" s="151" t="s">
        <v>19</v>
      </c>
      <c r="I745" s="153"/>
      <c r="L745" s="149"/>
      <c r="M745" s="154"/>
      <c r="T745" s="155"/>
      <c r="AT745" s="151" t="s">
        <v>177</v>
      </c>
      <c r="AU745" s="151" t="s">
        <v>85</v>
      </c>
      <c r="AV745" s="12" t="s">
        <v>79</v>
      </c>
      <c r="AW745" s="12" t="s">
        <v>33</v>
      </c>
      <c r="AX745" s="12" t="s">
        <v>72</v>
      </c>
      <c r="AY745" s="151" t="s">
        <v>166</v>
      </c>
    </row>
    <row r="746" spans="2:65" s="13" customFormat="1">
      <c r="B746" s="156"/>
      <c r="D746" s="150" t="s">
        <v>177</v>
      </c>
      <c r="E746" s="157" t="s">
        <v>19</v>
      </c>
      <c r="F746" s="158" t="s">
        <v>2882</v>
      </c>
      <c r="H746" s="159">
        <v>4.4000000000000004</v>
      </c>
      <c r="I746" s="160"/>
      <c r="L746" s="156"/>
      <c r="M746" s="161"/>
      <c r="T746" s="162"/>
      <c r="AT746" s="157" t="s">
        <v>177</v>
      </c>
      <c r="AU746" s="157" t="s">
        <v>85</v>
      </c>
      <c r="AV746" s="13" t="s">
        <v>85</v>
      </c>
      <c r="AW746" s="13" t="s">
        <v>33</v>
      </c>
      <c r="AX746" s="13" t="s">
        <v>72</v>
      </c>
      <c r="AY746" s="157" t="s">
        <v>166</v>
      </c>
    </row>
    <row r="747" spans="2:65" s="12" customFormat="1">
      <c r="B747" s="149"/>
      <c r="D747" s="150" t="s">
        <v>177</v>
      </c>
      <c r="E747" s="151" t="s">
        <v>19</v>
      </c>
      <c r="F747" s="152" t="s">
        <v>2610</v>
      </c>
      <c r="H747" s="151" t="s">
        <v>19</v>
      </c>
      <c r="I747" s="153"/>
      <c r="L747" s="149"/>
      <c r="M747" s="154"/>
      <c r="T747" s="155"/>
      <c r="AT747" s="151" t="s">
        <v>177</v>
      </c>
      <c r="AU747" s="151" t="s">
        <v>85</v>
      </c>
      <c r="AV747" s="12" t="s">
        <v>79</v>
      </c>
      <c r="AW747" s="12" t="s">
        <v>33</v>
      </c>
      <c r="AX747" s="12" t="s">
        <v>72</v>
      </c>
      <c r="AY747" s="151" t="s">
        <v>166</v>
      </c>
    </row>
    <row r="748" spans="2:65" s="13" customFormat="1">
      <c r="B748" s="156"/>
      <c r="D748" s="150" t="s">
        <v>177</v>
      </c>
      <c r="E748" s="157" t="s">
        <v>19</v>
      </c>
      <c r="F748" s="158" t="s">
        <v>2882</v>
      </c>
      <c r="H748" s="159">
        <v>4.4000000000000004</v>
      </c>
      <c r="I748" s="160"/>
      <c r="L748" s="156"/>
      <c r="M748" s="161"/>
      <c r="T748" s="162"/>
      <c r="AT748" s="157" t="s">
        <v>177</v>
      </c>
      <c r="AU748" s="157" t="s">
        <v>85</v>
      </c>
      <c r="AV748" s="13" t="s">
        <v>85</v>
      </c>
      <c r="AW748" s="13" t="s">
        <v>33</v>
      </c>
      <c r="AX748" s="13" t="s">
        <v>72</v>
      </c>
      <c r="AY748" s="157" t="s">
        <v>166</v>
      </c>
    </row>
    <row r="749" spans="2:65" s="15" customFormat="1">
      <c r="B749" s="170"/>
      <c r="D749" s="150" t="s">
        <v>177</v>
      </c>
      <c r="E749" s="171" t="s">
        <v>19</v>
      </c>
      <c r="F749" s="172" t="s">
        <v>228</v>
      </c>
      <c r="H749" s="173">
        <v>17.399999999999999</v>
      </c>
      <c r="I749" s="174"/>
      <c r="L749" s="170"/>
      <c r="M749" s="175"/>
      <c r="T749" s="176"/>
      <c r="AT749" s="171" t="s">
        <v>177</v>
      </c>
      <c r="AU749" s="171" t="s">
        <v>85</v>
      </c>
      <c r="AV749" s="15" t="s">
        <v>173</v>
      </c>
      <c r="AW749" s="15" t="s">
        <v>33</v>
      </c>
      <c r="AX749" s="15" t="s">
        <v>79</v>
      </c>
      <c r="AY749" s="171" t="s">
        <v>166</v>
      </c>
    </row>
    <row r="750" spans="2:65" s="1" customFormat="1" ht="24.2" customHeight="1">
      <c r="B750" s="33"/>
      <c r="C750" s="132" t="s">
        <v>993</v>
      </c>
      <c r="D750" s="132" t="s">
        <v>168</v>
      </c>
      <c r="E750" s="133" t="s">
        <v>842</v>
      </c>
      <c r="F750" s="134" t="s">
        <v>843</v>
      </c>
      <c r="G750" s="135" t="s">
        <v>257</v>
      </c>
      <c r="H750" s="136">
        <v>59.4</v>
      </c>
      <c r="I750" s="137"/>
      <c r="J750" s="138">
        <f>ROUND(I750*H750,2)</f>
        <v>0</v>
      </c>
      <c r="K750" s="134" t="s">
        <v>172</v>
      </c>
      <c r="L750" s="33"/>
      <c r="M750" s="139" t="s">
        <v>19</v>
      </c>
      <c r="N750" s="140" t="s">
        <v>44</v>
      </c>
      <c r="P750" s="141">
        <f>O750*H750</f>
        <v>0</v>
      </c>
      <c r="Q750" s="141">
        <v>0</v>
      </c>
      <c r="R750" s="141">
        <f>Q750*H750</f>
        <v>0</v>
      </c>
      <c r="S750" s="141">
        <v>4.2000000000000003E-2</v>
      </c>
      <c r="T750" s="142">
        <f>S750*H750</f>
        <v>2.4948000000000001</v>
      </c>
      <c r="AR750" s="143" t="s">
        <v>173</v>
      </c>
      <c r="AT750" s="143" t="s">
        <v>168</v>
      </c>
      <c r="AU750" s="143" t="s">
        <v>85</v>
      </c>
      <c r="AY750" s="18" t="s">
        <v>166</v>
      </c>
      <c r="BE750" s="144">
        <f>IF(N750="základní",J750,0)</f>
        <v>0</v>
      </c>
      <c r="BF750" s="144">
        <f>IF(N750="snížená",J750,0)</f>
        <v>0</v>
      </c>
      <c r="BG750" s="144">
        <f>IF(N750="zákl. přenesená",J750,0)</f>
        <v>0</v>
      </c>
      <c r="BH750" s="144">
        <f>IF(N750="sníž. přenesená",J750,0)</f>
        <v>0</v>
      </c>
      <c r="BI750" s="144">
        <f>IF(N750="nulová",J750,0)</f>
        <v>0</v>
      </c>
      <c r="BJ750" s="18" t="s">
        <v>85</v>
      </c>
      <c r="BK750" s="144">
        <f>ROUND(I750*H750,2)</f>
        <v>0</v>
      </c>
      <c r="BL750" s="18" t="s">
        <v>173</v>
      </c>
      <c r="BM750" s="143" t="s">
        <v>2883</v>
      </c>
    </row>
    <row r="751" spans="2:65" s="1" customFormat="1">
      <c r="B751" s="33"/>
      <c r="D751" s="145" t="s">
        <v>175</v>
      </c>
      <c r="F751" s="146" t="s">
        <v>845</v>
      </c>
      <c r="I751" s="147"/>
      <c r="L751" s="33"/>
      <c r="M751" s="148"/>
      <c r="T751" s="54"/>
      <c r="AT751" s="18" t="s">
        <v>175</v>
      </c>
      <c r="AU751" s="18" t="s">
        <v>85</v>
      </c>
    </row>
    <row r="752" spans="2:65" s="12" customFormat="1">
      <c r="B752" s="149"/>
      <c r="D752" s="150" t="s">
        <v>177</v>
      </c>
      <c r="E752" s="151" t="s">
        <v>19</v>
      </c>
      <c r="F752" s="152" t="s">
        <v>1488</v>
      </c>
      <c r="H752" s="151" t="s">
        <v>19</v>
      </c>
      <c r="I752" s="153"/>
      <c r="L752" s="149"/>
      <c r="M752" s="154"/>
      <c r="T752" s="155"/>
      <c r="AT752" s="151" t="s">
        <v>177</v>
      </c>
      <c r="AU752" s="151" t="s">
        <v>85</v>
      </c>
      <c r="AV752" s="12" t="s">
        <v>79</v>
      </c>
      <c r="AW752" s="12" t="s">
        <v>33</v>
      </c>
      <c r="AX752" s="12" t="s">
        <v>72</v>
      </c>
      <c r="AY752" s="151" t="s">
        <v>166</v>
      </c>
    </row>
    <row r="753" spans="2:65" s="13" customFormat="1">
      <c r="B753" s="156"/>
      <c r="D753" s="150" t="s">
        <v>177</v>
      </c>
      <c r="E753" s="157" t="s">
        <v>19</v>
      </c>
      <c r="F753" s="158" t="s">
        <v>2884</v>
      </c>
      <c r="H753" s="159">
        <v>15.3</v>
      </c>
      <c r="I753" s="160"/>
      <c r="L753" s="156"/>
      <c r="M753" s="161"/>
      <c r="T753" s="162"/>
      <c r="AT753" s="157" t="s">
        <v>177</v>
      </c>
      <c r="AU753" s="157" t="s">
        <v>85</v>
      </c>
      <c r="AV753" s="13" t="s">
        <v>85</v>
      </c>
      <c r="AW753" s="13" t="s">
        <v>33</v>
      </c>
      <c r="AX753" s="13" t="s">
        <v>72</v>
      </c>
      <c r="AY753" s="157" t="s">
        <v>166</v>
      </c>
    </row>
    <row r="754" spans="2:65" s="12" customFormat="1">
      <c r="B754" s="149"/>
      <c r="D754" s="150" t="s">
        <v>177</v>
      </c>
      <c r="E754" s="151" t="s">
        <v>19</v>
      </c>
      <c r="F754" s="152" t="s">
        <v>213</v>
      </c>
      <c r="H754" s="151" t="s">
        <v>19</v>
      </c>
      <c r="I754" s="153"/>
      <c r="L754" s="149"/>
      <c r="M754" s="154"/>
      <c r="T754" s="155"/>
      <c r="AT754" s="151" t="s">
        <v>177</v>
      </c>
      <c r="AU754" s="151" t="s">
        <v>85</v>
      </c>
      <c r="AV754" s="12" t="s">
        <v>79</v>
      </c>
      <c r="AW754" s="12" t="s">
        <v>33</v>
      </c>
      <c r="AX754" s="12" t="s">
        <v>72</v>
      </c>
      <c r="AY754" s="151" t="s">
        <v>166</v>
      </c>
    </row>
    <row r="755" spans="2:65" s="13" customFormat="1">
      <c r="B755" s="156"/>
      <c r="D755" s="150" t="s">
        <v>177</v>
      </c>
      <c r="E755" s="157" t="s">
        <v>19</v>
      </c>
      <c r="F755" s="158" t="s">
        <v>847</v>
      </c>
      <c r="H755" s="159">
        <v>41.1</v>
      </c>
      <c r="I755" s="160"/>
      <c r="L755" s="156"/>
      <c r="M755" s="161"/>
      <c r="T755" s="162"/>
      <c r="AT755" s="157" t="s">
        <v>177</v>
      </c>
      <c r="AU755" s="157" t="s">
        <v>85</v>
      </c>
      <c r="AV755" s="13" t="s">
        <v>85</v>
      </c>
      <c r="AW755" s="13" t="s">
        <v>33</v>
      </c>
      <c r="AX755" s="13" t="s">
        <v>72</v>
      </c>
      <c r="AY755" s="157" t="s">
        <v>166</v>
      </c>
    </row>
    <row r="756" spans="2:65" s="12" customFormat="1">
      <c r="B756" s="149"/>
      <c r="D756" s="150" t="s">
        <v>177</v>
      </c>
      <c r="E756" s="151" t="s">
        <v>19</v>
      </c>
      <c r="F756" s="152" t="s">
        <v>2549</v>
      </c>
      <c r="H756" s="151" t="s">
        <v>19</v>
      </c>
      <c r="I756" s="153"/>
      <c r="L756" s="149"/>
      <c r="M756" s="154"/>
      <c r="T756" s="155"/>
      <c r="AT756" s="151" t="s">
        <v>177</v>
      </c>
      <c r="AU756" s="151" t="s">
        <v>85</v>
      </c>
      <c r="AV756" s="12" t="s">
        <v>79</v>
      </c>
      <c r="AW756" s="12" t="s">
        <v>33</v>
      </c>
      <c r="AX756" s="12" t="s">
        <v>72</v>
      </c>
      <c r="AY756" s="151" t="s">
        <v>166</v>
      </c>
    </row>
    <row r="757" spans="2:65" s="13" customFormat="1">
      <c r="B757" s="156"/>
      <c r="D757" s="150" t="s">
        <v>177</v>
      </c>
      <c r="E757" s="157" t="s">
        <v>19</v>
      </c>
      <c r="F757" s="158" t="s">
        <v>2885</v>
      </c>
      <c r="H757" s="159">
        <v>3</v>
      </c>
      <c r="I757" s="160"/>
      <c r="L757" s="156"/>
      <c r="M757" s="161"/>
      <c r="T757" s="162"/>
      <c r="AT757" s="157" t="s">
        <v>177</v>
      </c>
      <c r="AU757" s="157" t="s">
        <v>85</v>
      </c>
      <c r="AV757" s="13" t="s">
        <v>85</v>
      </c>
      <c r="AW757" s="13" t="s">
        <v>33</v>
      </c>
      <c r="AX757" s="13" t="s">
        <v>72</v>
      </c>
      <c r="AY757" s="157" t="s">
        <v>166</v>
      </c>
    </row>
    <row r="758" spans="2:65" s="15" customFormat="1">
      <c r="B758" s="170"/>
      <c r="D758" s="150" t="s">
        <v>177</v>
      </c>
      <c r="E758" s="171" t="s">
        <v>19</v>
      </c>
      <c r="F758" s="172" t="s">
        <v>228</v>
      </c>
      <c r="H758" s="173">
        <v>59.400000000000006</v>
      </c>
      <c r="I758" s="174"/>
      <c r="L758" s="170"/>
      <c r="M758" s="175"/>
      <c r="T758" s="176"/>
      <c r="AT758" s="171" t="s">
        <v>177</v>
      </c>
      <c r="AU758" s="171" t="s">
        <v>85</v>
      </c>
      <c r="AV758" s="15" t="s">
        <v>173</v>
      </c>
      <c r="AW758" s="15" t="s">
        <v>33</v>
      </c>
      <c r="AX758" s="15" t="s">
        <v>79</v>
      </c>
      <c r="AY758" s="171" t="s">
        <v>166</v>
      </c>
    </row>
    <row r="759" spans="2:65" s="1" customFormat="1" ht="16.5" customHeight="1">
      <c r="B759" s="33"/>
      <c r="C759" s="132" t="s">
        <v>998</v>
      </c>
      <c r="D759" s="132" t="s">
        <v>168</v>
      </c>
      <c r="E759" s="133" t="s">
        <v>2886</v>
      </c>
      <c r="F759" s="134" t="s">
        <v>2887</v>
      </c>
      <c r="G759" s="135" t="s">
        <v>257</v>
      </c>
      <c r="H759" s="136">
        <v>49</v>
      </c>
      <c r="I759" s="137"/>
      <c r="J759" s="138">
        <f>ROUND(I759*H759,2)</f>
        <v>0</v>
      </c>
      <c r="K759" s="134" t="s">
        <v>19</v>
      </c>
      <c r="L759" s="33"/>
      <c r="M759" s="139" t="s">
        <v>19</v>
      </c>
      <c r="N759" s="140" t="s">
        <v>44</v>
      </c>
      <c r="P759" s="141">
        <f>O759*H759</f>
        <v>0</v>
      </c>
      <c r="Q759" s="141">
        <v>8.0000000000000007E-5</v>
      </c>
      <c r="R759" s="141">
        <f>Q759*H759</f>
        <v>3.9200000000000007E-3</v>
      </c>
      <c r="S759" s="141">
        <v>0</v>
      </c>
      <c r="T759" s="142">
        <f>S759*H759</f>
        <v>0</v>
      </c>
      <c r="AR759" s="143" t="s">
        <v>173</v>
      </c>
      <c r="AT759" s="143" t="s">
        <v>168</v>
      </c>
      <c r="AU759" s="143" t="s">
        <v>85</v>
      </c>
      <c r="AY759" s="18" t="s">
        <v>166</v>
      </c>
      <c r="BE759" s="144">
        <f>IF(N759="základní",J759,0)</f>
        <v>0</v>
      </c>
      <c r="BF759" s="144">
        <f>IF(N759="snížená",J759,0)</f>
        <v>0</v>
      </c>
      <c r="BG759" s="144">
        <f>IF(N759="zákl. přenesená",J759,0)</f>
        <v>0</v>
      </c>
      <c r="BH759" s="144">
        <f>IF(N759="sníž. přenesená",J759,0)</f>
        <v>0</v>
      </c>
      <c r="BI759" s="144">
        <f>IF(N759="nulová",J759,0)</f>
        <v>0</v>
      </c>
      <c r="BJ759" s="18" t="s">
        <v>85</v>
      </c>
      <c r="BK759" s="144">
        <f>ROUND(I759*H759,2)</f>
        <v>0</v>
      </c>
      <c r="BL759" s="18" t="s">
        <v>173</v>
      </c>
      <c r="BM759" s="143" t="s">
        <v>2888</v>
      </c>
    </row>
    <row r="760" spans="2:65" s="12" customFormat="1">
      <c r="B760" s="149"/>
      <c r="D760" s="150" t="s">
        <v>177</v>
      </c>
      <c r="E760" s="151" t="s">
        <v>19</v>
      </c>
      <c r="F760" s="152" t="s">
        <v>2838</v>
      </c>
      <c r="H760" s="151" t="s">
        <v>19</v>
      </c>
      <c r="I760" s="153"/>
      <c r="L760" s="149"/>
      <c r="M760" s="154"/>
      <c r="T760" s="155"/>
      <c r="AT760" s="151" t="s">
        <v>177</v>
      </c>
      <c r="AU760" s="151" t="s">
        <v>85</v>
      </c>
      <c r="AV760" s="12" t="s">
        <v>79</v>
      </c>
      <c r="AW760" s="12" t="s">
        <v>33</v>
      </c>
      <c r="AX760" s="12" t="s">
        <v>72</v>
      </c>
      <c r="AY760" s="151" t="s">
        <v>166</v>
      </c>
    </row>
    <row r="761" spans="2:65" s="13" customFormat="1">
      <c r="B761" s="156"/>
      <c r="D761" s="150" t="s">
        <v>177</v>
      </c>
      <c r="E761" s="157" t="s">
        <v>19</v>
      </c>
      <c r="F761" s="158" t="s">
        <v>2889</v>
      </c>
      <c r="H761" s="159">
        <v>12.1</v>
      </c>
      <c r="I761" s="160"/>
      <c r="L761" s="156"/>
      <c r="M761" s="161"/>
      <c r="T761" s="162"/>
      <c r="AT761" s="157" t="s">
        <v>177</v>
      </c>
      <c r="AU761" s="157" t="s">
        <v>85</v>
      </c>
      <c r="AV761" s="13" t="s">
        <v>85</v>
      </c>
      <c r="AW761" s="13" t="s">
        <v>33</v>
      </c>
      <c r="AX761" s="13" t="s">
        <v>72</v>
      </c>
      <c r="AY761" s="157" t="s">
        <v>166</v>
      </c>
    </row>
    <row r="762" spans="2:65" s="12" customFormat="1">
      <c r="B762" s="149"/>
      <c r="D762" s="150" t="s">
        <v>177</v>
      </c>
      <c r="E762" s="151" t="s">
        <v>19</v>
      </c>
      <c r="F762" s="152" t="s">
        <v>2830</v>
      </c>
      <c r="H762" s="151" t="s">
        <v>19</v>
      </c>
      <c r="I762" s="153"/>
      <c r="L762" s="149"/>
      <c r="M762" s="154"/>
      <c r="T762" s="155"/>
      <c r="AT762" s="151" t="s">
        <v>177</v>
      </c>
      <c r="AU762" s="151" t="s">
        <v>85</v>
      </c>
      <c r="AV762" s="12" t="s">
        <v>79</v>
      </c>
      <c r="AW762" s="12" t="s">
        <v>33</v>
      </c>
      <c r="AX762" s="12" t="s">
        <v>72</v>
      </c>
      <c r="AY762" s="151" t="s">
        <v>166</v>
      </c>
    </row>
    <row r="763" spans="2:65" s="13" customFormat="1">
      <c r="B763" s="156"/>
      <c r="D763" s="150" t="s">
        <v>177</v>
      </c>
      <c r="E763" s="157" t="s">
        <v>19</v>
      </c>
      <c r="F763" s="158" t="s">
        <v>2889</v>
      </c>
      <c r="H763" s="159">
        <v>12.1</v>
      </c>
      <c r="I763" s="160"/>
      <c r="L763" s="156"/>
      <c r="M763" s="161"/>
      <c r="T763" s="162"/>
      <c r="AT763" s="157" t="s">
        <v>177</v>
      </c>
      <c r="AU763" s="157" t="s">
        <v>85</v>
      </c>
      <c r="AV763" s="13" t="s">
        <v>85</v>
      </c>
      <c r="AW763" s="13" t="s">
        <v>33</v>
      </c>
      <c r="AX763" s="13" t="s">
        <v>72</v>
      </c>
      <c r="AY763" s="157" t="s">
        <v>166</v>
      </c>
    </row>
    <row r="764" spans="2:65" s="12" customFormat="1">
      <c r="B764" s="149"/>
      <c r="D764" s="150" t="s">
        <v>177</v>
      </c>
      <c r="E764" s="151" t="s">
        <v>19</v>
      </c>
      <c r="F764" s="152" t="s">
        <v>2832</v>
      </c>
      <c r="H764" s="151" t="s">
        <v>19</v>
      </c>
      <c r="I764" s="153"/>
      <c r="L764" s="149"/>
      <c r="M764" s="154"/>
      <c r="T764" s="155"/>
      <c r="AT764" s="151" t="s">
        <v>177</v>
      </c>
      <c r="AU764" s="151" t="s">
        <v>85</v>
      </c>
      <c r="AV764" s="12" t="s">
        <v>79</v>
      </c>
      <c r="AW764" s="12" t="s">
        <v>33</v>
      </c>
      <c r="AX764" s="12" t="s">
        <v>72</v>
      </c>
      <c r="AY764" s="151" t="s">
        <v>166</v>
      </c>
    </row>
    <row r="765" spans="2:65" s="13" customFormat="1">
      <c r="B765" s="156"/>
      <c r="D765" s="150" t="s">
        <v>177</v>
      </c>
      <c r="E765" s="157" t="s">
        <v>19</v>
      </c>
      <c r="F765" s="158" t="s">
        <v>2890</v>
      </c>
      <c r="H765" s="159">
        <v>12.4</v>
      </c>
      <c r="I765" s="160"/>
      <c r="L765" s="156"/>
      <c r="M765" s="161"/>
      <c r="T765" s="162"/>
      <c r="AT765" s="157" t="s">
        <v>177</v>
      </c>
      <c r="AU765" s="157" t="s">
        <v>85</v>
      </c>
      <c r="AV765" s="13" t="s">
        <v>85</v>
      </c>
      <c r="AW765" s="13" t="s">
        <v>33</v>
      </c>
      <c r="AX765" s="13" t="s">
        <v>72</v>
      </c>
      <c r="AY765" s="157" t="s">
        <v>166</v>
      </c>
    </row>
    <row r="766" spans="2:65" s="12" customFormat="1">
      <c r="B766" s="149"/>
      <c r="D766" s="150" t="s">
        <v>177</v>
      </c>
      <c r="E766" s="151" t="s">
        <v>19</v>
      </c>
      <c r="F766" s="152" t="s">
        <v>2833</v>
      </c>
      <c r="H766" s="151" t="s">
        <v>19</v>
      </c>
      <c r="I766" s="153"/>
      <c r="L766" s="149"/>
      <c r="M766" s="154"/>
      <c r="T766" s="155"/>
      <c r="AT766" s="151" t="s">
        <v>177</v>
      </c>
      <c r="AU766" s="151" t="s">
        <v>85</v>
      </c>
      <c r="AV766" s="12" t="s">
        <v>79</v>
      </c>
      <c r="AW766" s="12" t="s">
        <v>33</v>
      </c>
      <c r="AX766" s="12" t="s">
        <v>72</v>
      </c>
      <c r="AY766" s="151" t="s">
        <v>166</v>
      </c>
    </row>
    <row r="767" spans="2:65" s="13" customFormat="1">
      <c r="B767" s="156"/>
      <c r="D767" s="150" t="s">
        <v>177</v>
      </c>
      <c r="E767" s="157" t="s">
        <v>19</v>
      </c>
      <c r="F767" s="158" t="s">
        <v>2890</v>
      </c>
      <c r="H767" s="159">
        <v>12.4</v>
      </c>
      <c r="I767" s="160"/>
      <c r="L767" s="156"/>
      <c r="M767" s="161"/>
      <c r="T767" s="162"/>
      <c r="AT767" s="157" t="s">
        <v>177</v>
      </c>
      <c r="AU767" s="157" t="s">
        <v>85</v>
      </c>
      <c r="AV767" s="13" t="s">
        <v>85</v>
      </c>
      <c r="AW767" s="13" t="s">
        <v>33</v>
      </c>
      <c r="AX767" s="13" t="s">
        <v>72</v>
      </c>
      <c r="AY767" s="157" t="s">
        <v>166</v>
      </c>
    </row>
    <row r="768" spans="2:65" s="15" customFormat="1">
      <c r="B768" s="170"/>
      <c r="D768" s="150" t="s">
        <v>177</v>
      </c>
      <c r="E768" s="171" t="s">
        <v>19</v>
      </c>
      <c r="F768" s="172" t="s">
        <v>228</v>
      </c>
      <c r="H768" s="173">
        <v>49</v>
      </c>
      <c r="I768" s="174"/>
      <c r="L768" s="170"/>
      <c r="M768" s="175"/>
      <c r="T768" s="176"/>
      <c r="AT768" s="171" t="s">
        <v>177</v>
      </c>
      <c r="AU768" s="171" t="s">
        <v>85</v>
      </c>
      <c r="AV768" s="15" t="s">
        <v>173</v>
      </c>
      <c r="AW768" s="15" t="s">
        <v>33</v>
      </c>
      <c r="AX768" s="15" t="s">
        <v>79</v>
      </c>
      <c r="AY768" s="171" t="s">
        <v>166</v>
      </c>
    </row>
    <row r="769" spans="2:65" s="1" customFormat="1" ht="24.2" customHeight="1">
      <c r="B769" s="33"/>
      <c r="C769" s="132" t="s">
        <v>1003</v>
      </c>
      <c r="D769" s="132" t="s">
        <v>168</v>
      </c>
      <c r="E769" s="133" t="s">
        <v>880</v>
      </c>
      <c r="F769" s="134" t="s">
        <v>881</v>
      </c>
      <c r="G769" s="135" t="s">
        <v>232</v>
      </c>
      <c r="H769" s="136">
        <v>13.006</v>
      </c>
      <c r="I769" s="137"/>
      <c r="J769" s="138">
        <f>ROUND(I769*H769,2)</f>
        <v>0</v>
      </c>
      <c r="K769" s="134" t="s">
        <v>172</v>
      </c>
      <c r="L769" s="33"/>
      <c r="M769" s="139" t="s">
        <v>19</v>
      </c>
      <c r="N769" s="140" t="s">
        <v>44</v>
      </c>
      <c r="P769" s="141">
        <f>O769*H769</f>
        <v>0</v>
      </c>
      <c r="Q769" s="141">
        <v>0</v>
      </c>
      <c r="R769" s="141">
        <f>Q769*H769</f>
        <v>0</v>
      </c>
      <c r="S769" s="141">
        <v>0.01</v>
      </c>
      <c r="T769" s="142">
        <f>S769*H769</f>
        <v>0.13006000000000001</v>
      </c>
      <c r="AR769" s="143" t="s">
        <v>173</v>
      </c>
      <c r="AT769" s="143" t="s">
        <v>168</v>
      </c>
      <c r="AU769" s="143" t="s">
        <v>85</v>
      </c>
      <c r="AY769" s="18" t="s">
        <v>166</v>
      </c>
      <c r="BE769" s="144">
        <f>IF(N769="základní",J769,0)</f>
        <v>0</v>
      </c>
      <c r="BF769" s="144">
        <f>IF(N769="snížená",J769,0)</f>
        <v>0</v>
      </c>
      <c r="BG769" s="144">
        <f>IF(N769="zákl. přenesená",J769,0)</f>
        <v>0</v>
      </c>
      <c r="BH769" s="144">
        <f>IF(N769="sníž. přenesená",J769,0)</f>
        <v>0</v>
      </c>
      <c r="BI769" s="144">
        <f>IF(N769="nulová",J769,0)</f>
        <v>0</v>
      </c>
      <c r="BJ769" s="18" t="s">
        <v>85</v>
      </c>
      <c r="BK769" s="144">
        <f>ROUND(I769*H769,2)</f>
        <v>0</v>
      </c>
      <c r="BL769" s="18" t="s">
        <v>173</v>
      </c>
      <c r="BM769" s="143" t="s">
        <v>2891</v>
      </c>
    </row>
    <row r="770" spans="2:65" s="1" customFormat="1">
      <c r="B770" s="33"/>
      <c r="D770" s="145" t="s">
        <v>175</v>
      </c>
      <c r="F770" s="146" t="s">
        <v>883</v>
      </c>
      <c r="I770" s="147"/>
      <c r="L770" s="33"/>
      <c r="M770" s="148"/>
      <c r="T770" s="54"/>
      <c r="AT770" s="18" t="s">
        <v>175</v>
      </c>
      <c r="AU770" s="18" t="s">
        <v>85</v>
      </c>
    </row>
    <row r="771" spans="2:65" s="12" customFormat="1">
      <c r="B771" s="149"/>
      <c r="D771" s="150" t="s">
        <v>177</v>
      </c>
      <c r="E771" s="151" t="s">
        <v>19</v>
      </c>
      <c r="F771" s="152" t="s">
        <v>213</v>
      </c>
      <c r="H771" s="151" t="s">
        <v>19</v>
      </c>
      <c r="I771" s="153"/>
      <c r="L771" s="149"/>
      <c r="M771" s="154"/>
      <c r="T771" s="155"/>
      <c r="AT771" s="151" t="s">
        <v>177</v>
      </c>
      <c r="AU771" s="151" t="s">
        <v>85</v>
      </c>
      <c r="AV771" s="12" t="s">
        <v>79</v>
      </c>
      <c r="AW771" s="12" t="s">
        <v>33</v>
      </c>
      <c r="AX771" s="12" t="s">
        <v>72</v>
      </c>
      <c r="AY771" s="151" t="s">
        <v>166</v>
      </c>
    </row>
    <row r="772" spans="2:65" s="13" customFormat="1">
      <c r="B772" s="156"/>
      <c r="D772" s="150" t="s">
        <v>177</v>
      </c>
      <c r="E772" s="157" t="s">
        <v>19</v>
      </c>
      <c r="F772" s="158" t="s">
        <v>2892</v>
      </c>
      <c r="H772" s="159">
        <v>6.5030000000000001</v>
      </c>
      <c r="I772" s="160"/>
      <c r="L772" s="156"/>
      <c r="M772" s="161"/>
      <c r="T772" s="162"/>
      <c r="AT772" s="157" t="s">
        <v>177</v>
      </c>
      <c r="AU772" s="157" t="s">
        <v>85</v>
      </c>
      <c r="AV772" s="13" t="s">
        <v>85</v>
      </c>
      <c r="AW772" s="13" t="s">
        <v>33</v>
      </c>
      <c r="AX772" s="13" t="s">
        <v>72</v>
      </c>
      <c r="AY772" s="157" t="s">
        <v>166</v>
      </c>
    </row>
    <row r="773" spans="2:65" s="12" customFormat="1">
      <c r="B773" s="149"/>
      <c r="D773" s="150" t="s">
        <v>177</v>
      </c>
      <c r="E773" s="151" t="s">
        <v>19</v>
      </c>
      <c r="F773" s="152" t="s">
        <v>218</v>
      </c>
      <c r="H773" s="151" t="s">
        <v>19</v>
      </c>
      <c r="I773" s="153"/>
      <c r="L773" s="149"/>
      <c r="M773" s="154"/>
      <c r="T773" s="155"/>
      <c r="AT773" s="151" t="s">
        <v>177</v>
      </c>
      <c r="AU773" s="151" t="s">
        <v>85</v>
      </c>
      <c r="AV773" s="12" t="s">
        <v>79</v>
      </c>
      <c r="AW773" s="12" t="s">
        <v>33</v>
      </c>
      <c r="AX773" s="12" t="s">
        <v>72</v>
      </c>
      <c r="AY773" s="151" t="s">
        <v>166</v>
      </c>
    </row>
    <row r="774" spans="2:65" s="13" customFormat="1">
      <c r="B774" s="156"/>
      <c r="D774" s="150" t="s">
        <v>177</v>
      </c>
      <c r="E774" s="157" t="s">
        <v>19</v>
      </c>
      <c r="F774" s="158" t="s">
        <v>2892</v>
      </c>
      <c r="H774" s="159">
        <v>6.5030000000000001</v>
      </c>
      <c r="I774" s="160"/>
      <c r="L774" s="156"/>
      <c r="M774" s="161"/>
      <c r="T774" s="162"/>
      <c r="AT774" s="157" t="s">
        <v>177</v>
      </c>
      <c r="AU774" s="157" t="s">
        <v>85</v>
      </c>
      <c r="AV774" s="13" t="s">
        <v>85</v>
      </c>
      <c r="AW774" s="13" t="s">
        <v>33</v>
      </c>
      <c r="AX774" s="13" t="s">
        <v>72</v>
      </c>
      <c r="AY774" s="157" t="s">
        <v>166</v>
      </c>
    </row>
    <row r="775" spans="2:65" s="15" customFormat="1">
      <c r="B775" s="170"/>
      <c r="D775" s="150" t="s">
        <v>177</v>
      </c>
      <c r="E775" s="171" t="s">
        <v>19</v>
      </c>
      <c r="F775" s="172" t="s">
        <v>228</v>
      </c>
      <c r="H775" s="173">
        <v>13.006</v>
      </c>
      <c r="I775" s="174"/>
      <c r="L775" s="170"/>
      <c r="M775" s="175"/>
      <c r="T775" s="176"/>
      <c r="AT775" s="171" t="s">
        <v>177</v>
      </c>
      <c r="AU775" s="171" t="s">
        <v>85</v>
      </c>
      <c r="AV775" s="15" t="s">
        <v>173</v>
      </c>
      <c r="AW775" s="15" t="s">
        <v>33</v>
      </c>
      <c r="AX775" s="15" t="s">
        <v>79</v>
      </c>
      <c r="AY775" s="171" t="s">
        <v>166</v>
      </c>
    </row>
    <row r="776" spans="2:65" s="1" customFormat="1" ht="24.2" customHeight="1">
      <c r="B776" s="33"/>
      <c r="C776" s="132" t="s">
        <v>1008</v>
      </c>
      <c r="D776" s="132" t="s">
        <v>168</v>
      </c>
      <c r="E776" s="133" t="s">
        <v>2893</v>
      </c>
      <c r="F776" s="134" t="s">
        <v>2894</v>
      </c>
      <c r="G776" s="135" t="s">
        <v>232</v>
      </c>
      <c r="H776" s="136">
        <v>39.82</v>
      </c>
      <c r="I776" s="137"/>
      <c r="J776" s="138">
        <f>ROUND(I776*H776,2)</f>
        <v>0</v>
      </c>
      <c r="K776" s="134" t="s">
        <v>172</v>
      </c>
      <c r="L776" s="33"/>
      <c r="M776" s="139" t="s">
        <v>19</v>
      </c>
      <c r="N776" s="140" t="s">
        <v>44</v>
      </c>
      <c r="P776" s="141">
        <f>O776*H776</f>
        <v>0</v>
      </c>
      <c r="Q776" s="141">
        <v>0</v>
      </c>
      <c r="R776" s="141">
        <f>Q776*H776</f>
        <v>0</v>
      </c>
      <c r="S776" s="141">
        <v>4.5999999999999999E-2</v>
      </c>
      <c r="T776" s="142">
        <f>S776*H776</f>
        <v>1.83172</v>
      </c>
      <c r="AR776" s="143" t="s">
        <v>173</v>
      </c>
      <c r="AT776" s="143" t="s">
        <v>168</v>
      </c>
      <c r="AU776" s="143" t="s">
        <v>85</v>
      </c>
      <c r="AY776" s="18" t="s">
        <v>166</v>
      </c>
      <c r="BE776" s="144">
        <f>IF(N776="základní",J776,0)</f>
        <v>0</v>
      </c>
      <c r="BF776" s="144">
        <f>IF(N776="snížená",J776,0)</f>
        <v>0</v>
      </c>
      <c r="BG776" s="144">
        <f>IF(N776="zákl. přenesená",J776,0)</f>
        <v>0</v>
      </c>
      <c r="BH776" s="144">
        <f>IF(N776="sníž. přenesená",J776,0)</f>
        <v>0</v>
      </c>
      <c r="BI776" s="144">
        <f>IF(N776="nulová",J776,0)</f>
        <v>0</v>
      </c>
      <c r="BJ776" s="18" t="s">
        <v>85</v>
      </c>
      <c r="BK776" s="144">
        <f>ROUND(I776*H776,2)</f>
        <v>0</v>
      </c>
      <c r="BL776" s="18" t="s">
        <v>173</v>
      </c>
      <c r="BM776" s="143" t="s">
        <v>2895</v>
      </c>
    </row>
    <row r="777" spans="2:65" s="1" customFormat="1">
      <c r="B777" s="33"/>
      <c r="D777" s="145" t="s">
        <v>175</v>
      </c>
      <c r="F777" s="146" t="s">
        <v>2896</v>
      </c>
      <c r="I777" s="147"/>
      <c r="L777" s="33"/>
      <c r="M777" s="148"/>
      <c r="T777" s="54"/>
      <c r="AT777" s="18" t="s">
        <v>175</v>
      </c>
      <c r="AU777" s="18" t="s">
        <v>85</v>
      </c>
    </row>
    <row r="778" spans="2:65" s="12" customFormat="1">
      <c r="B778" s="149"/>
      <c r="D778" s="150" t="s">
        <v>177</v>
      </c>
      <c r="E778" s="151" t="s">
        <v>19</v>
      </c>
      <c r="F778" s="152" t="s">
        <v>2554</v>
      </c>
      <c r="H778" s="151" t="s">
        <v>19</v>
      </c>
      <c r="I778" s="153"/>
      <c r="L778" s="149"/>
      <c r="M778" s="154"/>
      <c r="T778" s="155"/>
      <c r="AT778" s="151" t="s">
        <v>177</v>
      </c>
      <c r="AU778" s="151" t="s">
        <v>85</v>
      </c>
      <c r="AV778" s="12" t="s">
        <v>79</v>
      </c>
      <c r="AW778" s="12" t="s">
        <v>33</v>
      </c>
      <c r="AX778" s="12" t="s">
        <v>72</v>
      </c>
      <c r="AY778" s="151" t="s">
        <v>166</v>
      </c>
    </row>
    <row r="779" spans="2:65" s="13" customFormat="1">
      <c r="B779" s="156"/>
      <c r="D779" s="150" t="s">
        <v>177</v>
      </c>
      <c r="E779" s="157" t="s">
        <v>19</v>
      </c>
      <c r="F779" s="158" t="s">
        <v>2897</v>
      </c>
      <c r="H779" s="159">
        <v>42.34</v>
      </c>
      <c r="I779" s="160"/>
      <c r="L779" s="156"/>
      <c r="M779" s="161"/>
      <c r="T779" s="162"/>
      <c r="AT779" s="157" t="s">
        <v>177</v>
      </c>
      <c r="AU779" s="157" t="s">
        <v>85</v>
      </c>
      <c r="AV779" s="13" t="s">
        <v>85</v>
      </c>
      <c r="AW779" s="13" t="s">
        <v>33</v>
      </c>
      <c r="AX779" s="13" t="s">
        <v>72</v>
      </c>
      <c r="AY779" s="157" t="s">
        <v>166</v>
      </c>
    </row>
    <row r="780" spans="2:65" s="13" customFormat="1">
      <c r="B780" s="156"/>
      <c r="D780" s="150" t="s">
        <v>177</v>
      </c>
      <c r="E780" s="157" t="s">
        <v>19</v>
      </c>
      <c r="F780" s="158" t="s">
        <v>1766</v>
      </c>
      <c r="H780" s="159">
        <v>-2.52</v>
      </c>
      <c r="I780" s="160"/>
      <c r="L780" s="156"/>
      <c r="M780" s="161"/>
      <c r="T780" s="162"/>
      <c r="AT780" s="157" t="s">
        <v>177</v>
      </c>
      <c r="AU780" s="157" t="s">
        <v>85</v>
      </c>
      <c r="AV780" s="13" t="s">
        <v>85</v>
      </c>
      <c r="AW780" s="13" t="s">
        <v>33</v>
      </c>
      <c r="AX780" s="13" t="s">
        <v>72</v>
      </c>
      <c r="AY780" s="157" t="s">
        <v>166</v>
      </c>
    </row>
    <row r="781" spans="2:65" s="15" customFormat="1">
      <c r="B781" s="170"/>
      <c r="D781" s="150" t="s">
        <v>177</v>
      </c>
      <c r="E781" s="171" t="s">
        <v>19</v>
      </c>
      <c r="F781" s="172" t="s">
        <v>228</v>
      </c>
      <c r="H781" s="173">
        <v>39.82</v>
      </c>
      <c r="I781" s="174"/>
      <c r="L781" s="170"/>
      <c r="M781" s="175"/>
      <c r="T781" s="176"/>
      <c r="AT781" s="171" t="s">
        <v>177</v>
      </c>
      <c r="AU781" s="171" t="s">
        <v>85</v>
      </c>
      <c r="AV781" s="15" t="s">
        <v>173</v>
      </c>
      <c r="AW781" s="15" t="s">
        <v>33</v>
      </c>
      <c r="AX781" s="15" t="s">
        <v>79</v>
      </c>
      <c r="AY781" s="171" t="s">
        <v>166</v>
      </c>
    </row>
    <row r="782" spans="2:65" s="1" customFormat="1" ht="24.2" customHeight="1">
      <c r="B782" s="33"/>
      <c r="C782" s="132" t="s">
        <v>1013</v>
      </c>
      <c r="D782" s="132" t="s">
        <v>168</v>
      </c>
      <c r="E782" s="133" t="s">
        <v>2898</v>
      </c>
      <c r="F782" s="134" t="s">
        <v>2899</v>
      </c>
      <c r="G782" s="135" t="s">
        <v>232</v>
      </c>
      <c r="H782" s="136">
        <v>22.2</v>
      </c>
      <c r="I782" s="137"/>
      <c r="J782" s="138">
        <f>ROUND(I782*H782,2)</f>
        <v>0</v>
      </c>
      <c r="K782" s="134" t="s">
        <v>172</v>
      </c>
      <c r="L782" s="33"/>
      <c r="M782" s="139" t="s">
        <v>19</v>
      </c>
      <c r="N782" s="140" t="s">
        <v>44</v>
      </c>
      <c r="P782" s="141">
        <f>O782*H782</f>
        <v>0</v>
      </c>
      <c r="Q782" s="141">
        <v>0</v>
      </c>
      <c r="R782" s="141">
        <f>Q782*H782</f>
        <v>0</v>
      </c>
      <c r="S782" s="141">
        <v>5.8999999999999997E-2</v>
      </c>
      <c r="T782" s="142">
        <f>S782*H782</f>
        <v>1.3097999999999999</v>
      </c>
      <c r="AR782" s="143" t="s">
        <v>173</v>
      </c>
      <c r="AT782" s="143" t="s">
        <v>168</v>
      </c>
      <c r="AU782" s="143" t="s">
        <v>85</v>
      </c>
      <c r="AY782" s="18" t="s">
        <v>166</v>
      </c>
      <c r="BE782" s="144">
        <f>IF(N782="základní",J782,0)</f>
        <v>0</v>
      </c>
      <c r="BF782" s="144">
        <f>IF(N782="snížená",J782,0)</f>
        <v>0</v>
      </c>
      <c r="BG782" s="144">
        <f>IF(N782="zákl. přenesená",J782,0)</f>
        <v>0</v>
      </c>
      <c r="BH782" s="144">
        <f>IF(N782="sníž. přenesená",J782,0)</f>
        <v>0</v>
      </c>
      <c r="BI782" s="144">
        <f>IF(N782="nulová",J782,0)</f>
        <v>0</v>
      </c>
      <c r="BJ782" s="18" t="s">
        <v>85</v>
      </c>
      <c r="BK782" s="144">
        <f>ROUND(I782*H782,2)</f>
        <v>0</v>
      </c>
      <c r="BL782" s="18" t="s">
        <v>173</v>
      </c>
      <c r="BM782" s="143" t="s">
        <v>2900</v>
      </c>
    </row>
    <row r="783" spans="2:65" s="1" customFormat="1">
      <c r="B783" s="33"/>
      <c r="D783" s="145" t="s">
        <v>175</v>
      </c>
      <c r="F783" s="146" t="s">
        <v>2901</v>
      </c>
      <c r="I783" s="147"/>
      <c r="L783" s="33"/>
      <c r="M783" s="148"/>
      <c r="T783" s="54"/>
      <c r="AT783" s="18" t="s">
        <v>175</v>
      </c>
      <c r="AU783" s="18" t="s">
        <v>85</v>
      </c>
    </row>
    <row r="784" spans="2:65" s="12" customFormat="1">
      <c r="B784" s="149"/>
      <c r="D784" s="150" t="s">
        <v>177</v>
      </c>
      <c r="E784" s="151" t="s">
        <v>19</v>
      </c>
      <c r="F784" s="152" t="s">
        <v>2749</v>
      </c>
      <c r="H784" s="151" t="s">
        <v>19</v>
      </c>
      <c r="I784" s="153"/>
      <c r="L784" s="149"/>
      <c r="M784" s="154"/>
      <c r="T784" s="155"/>
      <c r="AT784" s="151" t="s">
        <v>177</v>
      </c>
      <c r="AU784" s="151" t="s">
        <v>85</v>
      </c>
      <c r="AV784" s="12" t="s">
        <v>79</v>
      </c>
      <c r="AW784" s="12" t="s">
        <v>33</v>
      </c>
      <c r="AX784" s="12" t="s">
        <v>72</v>
      </c>
      <c r="AY784" s="151" t="s">
        <v>166</v>
      </c>
    </row>
    <row r="785" spans="2:65" s="13" customFormat="1">
      <c r="B785" s="156"/>
      <c r="D785" s="150" t="s">
        <v>177</v>
      </c>
      <c r="E785" s="157" t="s">
        <v>19</v>
      </c>
      <c r="F785" s="158" t="s">
        <v>2750</v>
      </c>
      <c r="H785" s="159">
        <v>22.2</v>
      </c>
      <c r="I785" s="160"/>
      <c r="L785" s="156"/>
      <c r="M785" s="161"/>
      <c r="T785" s="162"/>
      <c r="AT785" s="157" t="s">
        <v>177</v>
      </c>
      <c r="AU785" s="157" t="s">
        <v>85</v>
      </c>
      <c r="AV785" s="13" t="s">
        <v>85</v>
      </c>
      <c r="AW785" s="13" t="s">
        <v>33</v>
      </c>
      <c r="AX785" s="13" t="s">
        <v>79</v>
      </c>
      <c r="AY785" s="157" t="s">
        <v>166</v>
      </c>
    </row>
    <row r="786" spans="2:65" s="1" customFormat="1" ht="24.2" customHeight="1">
      <c r="B786" s="33"/>
      <c r="C786" s="132" t="s">
        <v>1018</v>
      </c>
      <c r="D786" s="132" t="s">
        <v>168</v>
      </c>
      <c r="E786" s="133" t="s">
        <v>930</v>
      </c>
      <c r="F786" s="134" t="s">
        <v>931</v>
      </c>
      <c r="G786" s="135" t="s">
        <v>232</v>
      </c>
      <c r="H786" s="136">
        <v>6.84</v>
      </c>
      <c r="I786" s="137"/>
      <c r="J786" s="138">
        <f>ROUND(I786*H786,2)</f>
        <v>0</v>
      </c>
      <c r="K786" s="134" t="s">
        <v>172</v>
      </c>
      <c r="L786" s="33"/>
      <c r="M786" s="139" t="s">
        <v>19</v>
      </c>
      <c r="N786" s="140" t="s">
        <v>44</v>
      </c>
      <c r="P786" s="141">
        <f>O786*H786</f>
        <v>0</v>
      </c>
      <c r="Q786" s="141">
        <v>0</v>
      </c>
      <c r="R786" s="141">
        <f>Q786*H786</f>
        <v>0</v>
      </c>
      <c r="S786" s="141">
        <v>6.8000000000000005E-2</v>
      </c>
      <c r="T786" s="142">
        <f>S786*H786</f>
        <v>0.46512000000000003</v>
      </c>
      <c r="AR786" s="143" t="s">
        <v>173</v>
      </c>
      <c r="AT786" s="143" t="s">
        <v>168</v>
      </c>
      <c r="AU786" s="143" t="s">
        <v>85</v>
      </c>
      <c r="AY786" s="18" t="s">
        <v>166</v>
      </c>
      <c r="BE786" s="144">
        <f>IF(N786="základní",J786,0)</f>
        <v>0</v>
      </c>
      <c r="BF786" s="144">
        <f>IF(N786="snížená",J786,0)</f>
        <v>0</v>
      </c>
      <c r="BG786" s="144">
        <f>IF(N786="zákl. přenesená",J786,0)</f>
        <v>0</v>
      </c>
      <c r="BH786" s="144">
        <f>IF(N786="sníž. přenesená",J786,0)</f>
        <v>0</v>
      </c>
      <c r="BI786" s="144">
        <f>IF(N786="nulová",J786,0)</f>
        <v>0</v>
      </c>
      <c r="BJ786" s="18" t="s">
        <v>85</v>
      </c>
      <c r="BK786" s="144">
        <f>ROUND(I786*H786,2)</f>
        <v>0</v>
      </c>
      <c r="BL786" s="18" t="s">
        <v>173</v>
      </c>
      <c r="BM786" s="143" t="s">
        <v>2902</v>
      </c>
    </row>
    <row r="787" spans="2:65" s="1" customFormat="1">
      <c r="B787" s="33"/>
      <c r="D787" s="145" t="s">
        <v>175</v>
      </c>
      <c r="F787" s="146" t="s">
        <v>933</v>
      </c>
      <c r="I787" s="147"/>
      <c r="L787" s="33"/>
      <c r="M787" s="148"/>
      <c r="T787" s="54"/>
      <c r="AT787" s="18" t="s">
        <v>175</v>
      </c>
      <c r="AU787" s="18" t="s">
        <v>85</v>
      </c>
    </row>
    <row r="788" spans="2:65" s="12" customFormat="1">
      <c r="B788" s="149"/>
      <c r="D788" s="150" t="s">
        <v>177</v>
      </c>
      <c r="E788" s="151" t="s">
        <v>19</v>
      </c>
      <c r="F788" s="152" t="s">
        <v>218</v>
      </c>
      <c r="H788" s="151" t="s">
        <v>19</v>
      </c>
      <c r="I788" s="153"/>
      <c r="L788" s="149"/>
      <c r="M788" s="154"/>
      <c r="T788" s="155"/>
      <c r="AT788" s="151" t="s">
        <v>177</v>
      </c>
      <c r="AU788" s="151" t="s">
        <v>85</v>
      </c>
      <c r="AV788" s="12" t="s">
        <v>79</v>
      </c>
      <c r="AW788" s="12" t="s">
        <v>33</v>
      </c>
      <c r="AX788" s="12" t="s">
        <v>72</v>
      </c>
      <c r="AY788" s="151" t="s">
        <v>166</v>
      </c>
    </row>
    <row r="789" spans="2:65" s="13" customFormat="1">
      <c r="B789" s="156"/>
      <c r="D789" s="150" t="s">
        <v>177</v>
      </c>
      <c r="E789" s="157" t="s">
        <v>19</v>
      </c>
      <c r="F789" s="158" t="s">
        <v>2903</v>
      </c>
      <c r="H789" s="159">
        <v>6.84</v>
      </c>
      <c r="I789" s="160"/>
      <c r="L789" s="156"/>
      <c r="M789" s="161"/>
      <c r="T789" s="162"/>
      <c r="AT789" s="157" t="s">
        <v>177</v>
      </c>
      <c r="AU789" s="157" t="s">
        <v>85</v>
      </c>
      <c r="AV789" s="13" t="s">
        <v>85</v>
      </c>
      <c r="AW789" s="13" t="s">
        <v>33</v>
      </c>
      <c r="AX789" s="13" t="s">
        <v>79</v>
      </c>
      <c r="AY789" s="157" t="s">
        <v>166</v>
      </c>
    </row>
    <row r="790" spans="2:65" s="1" customFormat="1" ht="16.5" customHeight="1">
      <c r="B790" s="33"/>
      <c r="C790" s="132" t="s">
        <v>1025</v>
      </c>
      <c r="D790" s="132" t="s">
        <v>168</v>
      </c>
      <c r="E790" s="133" t="s">
        <v>2904</v>
      </c>
      <c r="F790" s="134" t="s">
        <v>2905</v>
      </c>
      <c r="G790" s="135" t="s">
        <v>232</v>
      </c>
      <c r="H790" s="136">
        <v>81.501999999999995</v>
      </c>
      <c r="I790" s="137"/>
      <c r="J790" s="138">
        <f>ROUND(I790*H790,2)</f>
        <v>0</v>
      </c>
      <c r="K790" s="134" t="s">
        <v>19</v>
      </c>
      <c r="L790" s="33"/>
      <c r="M790" s="139" t="s">
        <v>19</v>
      </c>
      <c r="N790" s="140" t="s">
        <v>44</v>
      </c>
      <c r="P790" s="141">
        <f>O790*H790</f>
        <v>0</v>
      </c>
      <c r="Q790" s="141">
        <v>0</v>
      </c>
      <c r="R790" s="141">
        <f>Q790*H790</f>
        <v>0</v>
      </c>
      <c r="S790" s="141">
        <v>0</v>
      </c>
      <c r="T790" s="142">
        <f>S790*H790</f>
        <v>0</v>
      </c>
      <c r="AR790" s="143" t="s">
        <v>173</v>
      </c>
      <c r="AT790" s="143" t="s">
        <v>168</v>
      </c>
      <c r="AU790" s="143" t="s">
        <v>85</v>
      </c>
      <c r="AY790" s="18" t="s">
        <v>166</v>
      </c>
      <c r="BE790" s="144">
        <f>IF(N790="základní",J790,0)</f>
        <v>0</v>
      </c>
      <c r="BF790" s="144">
        <f>IF(N790="snížená",J790,0)</f>
        <v>0</v>
      </c>
      <c r="BG790" s="144">
        <f>IF(N790="zákl. přenesená",J790,0)</f>
        <v>0</v>
      </c>
      <c r="BH790" s="144">
        <f>IF(N790="sníž. přenesená",J790,0)</f>
        <v>0</v>
      </c>
      <c r="BI790" s="144">
        <f>IF(N790="nulová",J790,0)</f>
        <v>0</v>
      </c>
      <c r="BJ790" s="18" t="s">
        <v>85</v>
      </c>
      <c r="BK790" s="144">
        <f>ROUND(I790*H790,2)</f>
        <v>0</v>
      </c>
      <c r="BL790" s="18" t="s">
        <v>173</v>
      </c>
      <c r="BM790" s="143" t="s">
        <v>2906</v>
      </c>
    </row>
    <row r="791" spans="2:65" s="12" customFormat="1">
      <c r="B791" s="149"/>
      <c r="D791" s="150" t="s">
        <v>177</v>
      </c>
      <c r="E791" s="151" t="s">
        <v>19</v>
      </c>
      <c r="F791" s="152" t="s">
        <v>1488</v>
      </c>
      <c r="H791" s="151" t="s">
        <v>19</v>
      </c>
      <c r="I791" s="153"/>
      <c r="L791" s="149"/>
      <c r="M791" s="154"/>
      <c r="T791" s="155"/>
      <c r="AT791" s="151" t="s">
        <v>177</v>
      </c>
      <c r="AU791" s="151" t="s">
        <v>85</v>
      </c>
      <c r="AV791" s="12" t="s">
        <v>79</v>
      </c>
      <c r="AW791" s="12" t="s">
        <v>33</v>
      </c>
      <c r="AX791" s="12" t="s">
        <v>72</v>
      </c>
      <c r="AY791" s="151" t="s">
        <v>166</v>
      </c>
    </row>
    <row r="792" spans="2:65" s="13" customFormat="1">
      <c r="B792" s="156"/>
      <c r="D792" s="150" t="s">
        <v>177</v>
      </c>
      <c r="E792" s="157" t="s">
        <v>19</v>
      </c>
      <c r="F792" s="158" t="s">
        <v>2907</v>
      </c>
      <c r="H792" s="159">
        <v>28.875</v>
      </c>
      <c r="I792" s="160"/>
      <c r="L792" s="156"/>
      <c r="M792" s="161"/>
      <c r="T792" s="162"/>
      <c r="AT792" s="157" t="s">
        <v>177</v>
      </c>
      <c r="AU792" s="157" t="s">
        <v>85</v>
      </c>
      <c r="AV792" s="13" t="s">
        <v>85</v>
      </c>
      <c r="AW792" s="13" t="s">
        <v>33</v>
      </c>
      <c r="AX792" s="13" t="s">
        <v>72</v>
      </c>
      <c r="AY792" s="157" t="s">
        <v>166</v>
      </c>
    </row>
    <row r="793" spans="2:65" s="13" customFormat="1">
      <c r="B793" s="156"/>
      <c r="D793" s="150" t="s">
        <v>177</v>
      </c>
      <c r="E793" s="157" t="s">
        <v>19</v>
      </c>
      <c r="F793" s="158" t="s">
        <v>2908</v>
      </c>
      <c r="H793" s="159">
        <v>28.687999999999999</v>
      </c>
      <c r="I793" s="160"/>
      <c r="L793" s="156"/>
      <c r="M793" s="161"/>
      <c r="T793" s="162"/>
      <c r="AT793" s="157" t="s">
        <v>177</v>
      </c>
      <c r="AU793" s="157" t="s">
        <v>85</v>
      </c>
      <c r="AV793" s="13" t="s">
        <v>85</v>
      </c>
      <c r="AW793" s="13" t="s">
        <v>33</v>
      </c>
      <c r="AX793" s="13" t="s">
        <v>72</v>
      </c>
      <c r="AY793" s="157" t="s">
        <v>166</v>
      </c>
    </row>
    <row r="794" spans="2:65" s="13" customFormat="1">
      <c r="B794" s="156"/>
      <c r="D794" s="150" t="s">
        <v>177</v>
      </c>
      <c r="E794" s="157" t="s">
        <v>19</v>
      </c>
      <c r="F794" s="158" t="s">
        <v>2909</v>
      </c>
      <c r="H794" s="159">
        <v>0.5</v>
      </c>
      <c r="I794" s="160"/>
      <c r="L794" s="156"/>
      <c r="M794" s="161"/>
      <c r="T794" s="162"/>
      <c r="AT794" s="157" t="s">
        <v>177</v>
      </c>
      <c r="AU794" s="157" t="s">
        <v>85</v>
      </c>
      <c r="AV794" s="13" t="s">
        <v>85</v>
      </c>
      <c r="AW794" s="13" t="s">
        <v>33</v>
      </c>
      <c r="AX794" s="13" t="s">
        <v>72</v>
      </c>
      <c r="AY794" s="157" t="s">
        <v>166</v>
      </c>
    </row>
    <row r="795" spans="2:65" s="13" customFormat="1">
      <c r="B795" s="156"/>
      <c r="D795" s="150" t="s">
        <v>177</v>
      </c>
      <c r="E795" s="157" t="s">
        <v>19</v>
      </c>
      <c r="F795" s="158" t="s">
        <v>2909</v>
      </c>
      <c r="H795" s="159">
        <v>0.5</v>
      </c>
      <c r="I795" s="160"/>
      <c r="L795" s="156"/>
      <c r="M795" s="161"/>
      <c r="T795" s="162"/>
      <c r="AT795" s="157" t="s">
        <v>177</v>
      </c>
      <c r="AU795" s="157" t="s">
        <v>85</v>
      </c>
      <c r="AV795" s="13" t="s">
        <v>85</v>
      </c>
      <c r="AW795" s="13" t="s">
        <v>33</v>
      </c>
      <c r="AX795" s="13" t="s">
        <v>72</v>
      </c>
      <c r="AY795" s="157" t="s">
        <v>166</v>
      </c>
    </row>
    <row r="796" spans="2:65" s="13" customFormat="1">
      <c r="B796" s="156"/>
      <c r="D796" s="150" t="s">
        <v>177</v>
      </c>
      <c r="E796" s="157" t="s">
        <v>19</v>
      </c>
      <c r="F796" s="158" t="s">
        <v>2910</v>
      </c>
      <c r="H796" s="159">
        <v>21.879000000000001</v>
      </c>
      <c r="I796" s="160"/>
      <c r="L796" s="156"/>
      <c r="M796" s="161"/>
      <c r="T796" s="162"/>
      <c r="AT796" s="157" t="s">
        <v>177</v>
      </c>
      <c r="AU796" s="157" t="s">
        <v>85</v>
      </c>
      <c r="AV796" s="13" t="s">
        <v>85</v>
      </c>
      <c r="AW796" s="13" t="s">
        <v>33</v>
      </c>
      <c r="AX796" s="13" t="s">
        <v>72</v>
      </c>
      <c r="AY796" s="157" t="s">
        <v>166</v>
      </c>
    </row>
    <row r="797" spans="2:65" s="13" customFormat="1">
      <c r="B797" s="156"/>
      <c r="D797" s="150" t="s">
        <v>177</v>
      </c>
      <c r="E797" s="157" t="s">
        <v>19</v>
      </c>
      <c r="F797" s="158" t="s">
        <v>2911</v>
      </c>
      <c r="H797" s="159">
        <v>0.45</v>
      </c>
      <c r="I797" s="160"/>
      <c r="L797" s="156"/>
      <c r="M797" s="161"/>
      <c r="T797" s="162"/>
      <c r="AT797" s="157" t="s">
        <v>177</v>
      </c>
      <c r="AU797" s="157" t="s">
        <v>85</v>
      </c>
      <c r="AV797" s="13" t="s">
        <v>85</v>
      </c>
      <c r="AW797" s="13" t="s">
        <v>33</v>
      </c>
      <c r="AX797" s="13" t="s">
        <v>72</v>
      </c>
      <c r="AY797" s="157" t="s">
        <v>166</v>
      </c>
    </row>
    <row r="798" spans="2:65" s="13" customFormat="1">
      <c r="B798" s="156"/>
      <c r="D798" s="150" t="s">
        <v>177</v>
      </c>
      <c r="E798" s="157" t="s">
        <v>19</v>
      </c>
      <c r="F798" s="158" t="s">
        <v>2912</v>
      </c>
      <c r="H798" s="159">
        <v>0.47499999999999998</v>
      </c>
      <c r="I798" s="160"/>
      <c r="L798" s="156"/>
      <c r="M798" s="161"/>
      <c r="T798" s="162"/>
      <c r="AT798" s="157" t="s">
        <v>177</v>
      </c>
      <c r="AU798" s="157" t="s">
        <v>85</v>
      </c>
      <c r="AV798" s="13" t="s">
        <v>85</v>
      </c>
      <c r="AW798" s="13" t="s">
        <v>33</v>
      </c>
      <c r="AX798" s="13" t="s">
        <v>72</v>
      </c>
      <c r="AY798" s="157" t="s">
        <v>166</v>
      </c>
    </row>
    <row r="799" spans="2:65" s="13" customFormat="1">
      <c r="B799" s="156"/>
      <c r="D799" s="150" t="s">
        <v>177</v>
      </c>
      <c r="E799" s="157" t="s">
        <v>19</v>
      </c>
      <c r="F799" s="158" t="s">
        <v>758</v>
      </c>
      <c r="H799" s="159">
        <v>0.13500000000000001</v>
      </c>
      <c r="I799" s="160"/>
      <c r="L799" s="156"/>
      <c r="M799" s="161"/>
      <c r="T799" s="162"/>
      <c r="AT799" s="157" t="s">
        <v>177</v>
      </c>
      <c r="AU799" s="157" t="s">
        <v>85</v>
      </c>
      <c r="AV799" s="13" t="s">
        <v>85</v>
      </c>
      <c r="AW799" s="13" t="s">
        <v>33</v>
      </c>
      <c r="AX799" s="13" t="s">
        <v>72</v>
      </c>
      <c r="AY799" s="157" t="s">
        <v>166</v>
      </c>
    </row>
    <row r="800" spans="2:65" s="15" customFormat="1">
      <c r="B800" s="170"/>
      <c r="D800" s="150" t="s">
        <v>177</v>
      </c>
      <c r="E800" s="171" t="s">
        <v>19</v>
      </c>
      <c r="F800" s="172" t="s">
        <v>228</v>
      </c>
      <c r="H800" s="173">
        <v>81.50200000000001</v>
      </c>
      <c r="I800" s="174"/>
      <c r="L800" s="170"/>
      <c r="M800" s="175"/>
      <c r="T800" s="176"/>
      <c r="AT800" s="171" t="s">
        <v>177</v>
      </c>
      <c r="AU800" s="171" t="s">
        <v>85</v>
      </c>
      <c r="AV800" s="15" t="s">
        <v>173</v>
      </c>
      <c r="AW800" s="15" t="s">
        <v>33</v>
      </c>
      <c r="AX800" s="15" t="s">
        <v>79</v>
      </c>
      <c r="AY800" s="171" t="s">
        <v>166</v>
      </c>
    </row>
    <row r="801" spans="2:65" s="1" customFormat="1" ht="33" customHeight="1">
      <c r="B801" s="33"/>
      <c r="C801" s="132" t="s">
        <v>1034</v>
      </c>
      <c r="D801" s="132" t="s">
        <v>168</v>
      </c>
      <c r="E801" s="133" t="s">
        <v>2913</v>
      </c>
      <c r="F801" s="134" t="s">
        <v>2914</v>
      </c>
      <c r="G801" s="135" t="s">
        <v>232</v>
      </c>
      <c r="H801" s="136">
        <v>5</v>
      </c>
      <c r="I801" s="137"/>
      <c r="J801" s="138">
        <f>ROUND(I801*H801,2)</f>
        <v>0</v>
      </c>
      <c r="K801" s="134" t="s">
        <v>172</v>
      </c>
      <c r="L801" s="33"/>
      <c r="M801" s="139" t="s">
        <v>19</v>
      </c>
      <c r="N801" s="140" t="s">
        <v>44</v>
      </c>
      <c r="P801" s="141">
        <f>O801*H801</f>
        <v>0</v>
      </c>
      <c r="Q801" s="141">
        <v>0</v>
      </c>
      <c r="R801" s="141">
        <f>Q801*H801</f>
        <v>0</v>
      </c>
      <c r="S801" s="141">
        <v>0</v>
      </c>
      <c r="T801" s="142">
        <f>S801*H801</f>
        <v>0</v>
      </c>
      <c r="AR801" s="143" t="s">
        <v>173</v>
      </c>
      <c r="AT801" s="143" t="s">
        <v>168</v>
      </c>
      <c r="AU801" s="143" t="s">
        <v>85</v>
      </c>
      <c r="AY801" s="18" t="s">
        <v>166</v>
      </c>
      <c r="BE801" s="144">
        <f>IF(N801="základní",J801,0)</f>
        <v>0</v>
      </c>
      <c r="BF801" s="144">
        <f>IF(N801="snížená",J801,0)</f>
        <v>0</v>
      </c>
      <c r="BG801" s="144">
        <f>IF(N801="zákl. přenesená",J801,0)</f>
        <v>0</v>
      </c>
      <c r="BH801" s="144">
        <f>IF(N801="sníž. přenesená",J801,0)</f>
        <v>0</v>
      </c>
      <c r="BI801" s="144">
        <f>IF(N801="nulová",J801,0)</f>
        <v>0</v>
      </c>
      <c r="BJ801" s="18" t="s">
        <v>85</v>
      </c>
      <c r="BK801" s="144">
        <f>ROUND(I801*H801,2)</f>
        <v>0</v>
      </c>
      <c r="BL801" s="18" t="s">
        <v>173</v>
      </c>
      <c r="BM801" s="143" t="s">
        <v>2915</v>
      </c>
    </row>
    <row r="802" spans="2:65" s="1" customFormat="1">
      <c r="B802" s="33"/>
      <c r="D802" s="145" t="s">
        <v>175</v>
      </c>
      <c r="F802" s="146" t="s">
        <v>2916</v>
      </c>
      <c r="I802" s="147"/>
      <c r="L802" s="33"/>
      <c r="M802" s="148"/>
      <c r="T802" s="54"/>
      <c r="AT802" s="18" t="s">
        <v>175</v>
      </c>
      <c r="AU802" s="18" t="s">
        <v>85</v>
      </c>
    </row>
    <row r="803" spans="2:65" s="12" customFormat="1">
      <c r="B803" s="149"/>
      <c r="D803" s="150" t="s">
        <v>177</v>
      </c>
      <c r="E803" s="151" t="s">
        <v>19</v>
      </c>
      <c r="F803" s="152" t="s">
        <v>2477</v>
      </c>
      <c r="H803" s="151" t="s">
        <v>19</v>
      </c>
      <c r="I803" s="153"/>
      <c r="L803" s="149"/>
      <c r="M803" s="154"/>
      <c r="T803" s="155"/>
      <c r="AT803" s="151" t="s">
        <v>177</v>
      </c>
      <c r="AU803" s="151" t="s">
        <v>85</v>
      </c>
      <c r="AV803" s="12" t="s">
        <v>79</v>
      </c>
      <c r="AW803" s="12" t="s">
        <v>33</v>
      </c>
      <c r="AX803" s="12" t="s">
        <v>72</v>
      </c>
      <c r="AY803" s="151" t="s">
        <v>166</v>
      </c>
    </row>
    <row r="804" spans="2:65" s="13" customFormat="1">
      <c r="B804" s="156"/>
      <c r="D804" s="150" t="s">
        <v>177</v>
      </c>
      <c r="E804" s="157" t="s">
        <v>19</v>
      </c>
      <c r="F804" s="158" t="s">
        <v>194</v>
      </c>
      <c r="H804" s="159">
        <v>5</v>
      </c>
      <c r="I804" s="160"/>
      <c r="L804" s="156"/>
      <c r="M804" s="161"/>
      <c r="T804" s="162"/>
      <c r="AT804" s="157" t="s">
        <v>177</v>
      </c>
      <c r="AU804" s="157" t="s">
        <v>85</v>
      </c>
      <c r="AV804" s="13" t="s">
        <v>85</v>
      </c>
      <c r="AW804" s="13" t="s">
        <v>33</v>
      </c>
      <c r="AX804" s="13" t="s">
        <v>79</v>
      </c>
      <c r="AY804" s="157" t="s">
        <v>166</v>
      </c>
    </row>
    <row r="805" spans="2:65" s="1" customFormat="1" ht="16.5" customHeight="1">
      <c r="B805" s="33"/>
      <c r="C805" s="132" t="s">
        <v>1041</v>
      </c>
      <c r="D805" s="132" t="s">
        <v>168</v>
      </c>
      <c r="E805" s="133" t="s">
        <v>2917</v>
      </c>
      <c r="F805" s="134" t="s">
        <v>2918</v>
      </c>
      <c r="G805" s="135" t="s">
        <v>948</v>
      </c>
      <c r="H805" s="136">
        <v>1</v>
      </c>
      <c r="I805" s="137"/>
      <c r="J805" s="138">
        <f>ROUND(I805*H805,2)</f>
        <v>0</v>
      </c>
      <c r="K805" s="134" t="s">
        <v>19</v>
      </c>
      <c r="L805" s="33"/>
      <c r="M805" s="139" t="s">
        <v>19</v>
      </c>
      <c r="N805" s="140" t="s">
        <v>44</v>
      </c>
      <c r="P805" s="141">
        <f>O805*H805</f>
        <v>0</v>
      </c>
      <c r="Q805" s="141">
        <v>0</v>
      </c>
      <c r="R805" s="141">
        <f>Q805*H805</f>
        <v>0</v>
      </c>
      <c r="S805" s="141">
        <v>0</v>
      </c>
      <c r="T805" s="142">
        <f>S805*H805</f>
        <v>0</v>
      </c>
      <c r="AR805" s="143" t="s">
        <v>173</v>
      </c>
      <c r="AT805" s="143" t="s">
        <v>168</v>
      </c>
      <c r="AU805" s="143" t="s">
        <v>85</v>
      </c>
      <c r="AY805" s="18" t="s">
        <v>166</v>
      </c>
      <c r="BE805" s="144">
        <f>IF(N805="základní",J805,0)</f>
        <v>0</v>
      </c>
      <c r="BF805" s="144">
        <f>IF(N805="snížená",J805,0)</f>
        <v>0</v>
      </c>
      <c r="BG805" s="144">
        <f>IF(N805="zákl. přenesená",J805,0)</f>
        <v>0</v>
      </c>
      <c r="BH805" s="144">
        <f>IF(N805="sníž. přenesená",J805,0)</f>
        <v>0</v>
      </c>
      <c r="BI805" s="144">
        <f>IF(N805="nulová",J805,0)</f>
        <v>0</v>
      </c>
      <c r="BJ805" s="18" t="s">
        <v>85</v>
      </c>
      <c r="BK805" s="144">
        <f>ROUND(I805*H805,2)</f>
        <v>0</v>
      </c>
      <c r="BL805" s="18" t="s">
        <v>173</v>
      </c>
      <c r="BM805" s="143" t="s">
        <v>2919</v>
      </c>
    </row>
    <row r="806" spans="2:65" s="1" customFormat="1" ht="16.5" customHeight="1">
      <c r="B806" s="33"/>
      <c r="C806" s="132" t="s">
        <v>1046</v>
      </c>
      <c r="D806" s="132" t="s">
        <v>168</v>
      </c>
      <c r="E806" s="133" t="s">
        <v>2920</v>
      </c>
      <c r="F806" s="134" t="s">
        <v>2921</v>
      </c>
      <c r="G806" s="135" t="s">
        <v>948</v>
      </c>
      <c r="H806" s="136">
        <v>1</v>
      </c>
      <c r="I806" s="137"/>
      <c r="J806" s="138">
        <f>ROUND(I806*H806,2)</f>
        <v>0</v>
      </c>
      <c r="K806" s="134" t="s">
        <v>19</v>
      </c>
      <c r="L806" s="33"/>
      <c r="M806" s="139" t="s">
        <v>19</v>
      </c>
      <c r="N806" s="140" t="s">
        <v>44</v>
      </c>
      <c r="P806" s="141">
        <f>O806*H806</f>
        <v>0</v>
      </c>
      <c r="Q806" s="141">
        <v>0</v>
      </c>
      <c r="R806" s="141">
        <f>Q806*H806</f>
        <v>0</v>
      </c>
      <c r="S806" s="141">
        <v>0</v>
      </c>
      <c r="T806" s="142">
        <f>S806*H806</f>
        <v>0</v>
      </c>
      <c r="AR806" s="143" t="s">
        <v>173</v>
      </c>
      <c r="AT806" s="143" t="s">
        <v>168</v>
      </c>
      <c r="AU806" s="143" t="s">
        <v>85</v>
      </c>
      <c r="AY806" s="18" t="s">
        <v>166</v>
      </c>
      <c r="BE806" s="144">
        <f>IF(N806="základní",J806,0)</f>
        <v>0</v>
      </c>
      <c r="BF806" s="144">
        <f>IF(N806="snížená",J806,0)</f>
        <v>0</v>
      </c>
      <c r="BG806" s="144">
        <f>IF(N806="zákl. přenesená",J806,0)</f>
        <v>0</v>
      </c>
      <c r="BH806" s="144">
        <f>IF(N806="sníž. přenesená",J806,0)</f>
        <v>0</v>
      </c>
      <c r="BI806" s="144">
        <f>IF(N806="nulová",J806,0)</f>
        <v>0</v>
      </c>
      <c r="BJ806" s="18" t="s">
        <v>85</v>
      </c>
      <c r="BK806" s="144">
        <f>ROUND(I806*H806,2)</f>
        <v>0</v>
      </c>
      <c r="BL806" s="18" t="s">
        <v>173</v>
      </c>
      <c r="BM806" s="143" t="s">
        <v>2922</v>
      </c>
    </row>
    <row r="807" spans="2:65" s="1" customFormat="1" ht="16.5" customHeight="1">
      <c r="B807" s="33"/>
      <c r="C807" s="132" t="s">
        <v>1054</v>
      </c>
      <c r="D807" s="132" t="s">
        <v>168</v>
      </c>
      <c r="E807" s="133" t="s">
        <v>2923</v>
      </c>
      <c r="F807" s="134" t="s">
        <v>2924</v>
      </c>
      <c r="G807" s="135" t="s">
        <v>948</v>
      </c>
      <c r="H807" s="136">
        <v>1</v>
      </c>
      <c r="I807" s="137"/>
      <c r="J807" s="138">
        <f>ROUND(I807*H807,2)</f>
        <v>0</v>
      </c>
      <c r="K807" s="134" t="s">
        <v>19</v>
      </c>
      <c r="L807" s="33"/>
      <c r="M807" s="139" t="s">
        <v>19</v>
      </c>
      <c r="N807" s="140" t="s">
        <v>44</v>
      </c>
      <c r="P807" s="141">
        <f>O807*H807</f>
        <v>0</v>
      </c>
      <c r="Q807" s="141">
        <v>0</v>
      </c>
      <c r="R807" s="141">
        <f>Q807*H807</f>
        <v>0</v>
      </c>
      <c r="S807" s="141">
        <v>0</v>
      </c>
      <c r="T807" s="142">
        <f>S807*H807</f>
        <v>0</v>
      </c>
      <c r="AR807" s="143" t="s">
        <v>173</v>
      </c>
      <c r="AT807" s="143" t="s">
        <v>168</v>
      </c>
      <c r="AU807" s="143" t="s">
        <v>85</v>
      </c>
      <c r="AY807" s="18" t="s">
        <v>166</v>
      </c>
      <c r="BE807" s="144">
        <f>IF(N807="základní",J807,0)</f>
        <v>0</v>
      </c>
      <c r="BF807" s="144">
        <f>IF(N807="snížená",J807,0)</f>
        <v>0</v>
      </c>
      <c r="BG807" s="144">
        <f>IF(N807="zákl. přenesená",J807,0)</f>
        <v>0</v>
      </c>
      <c r="BH807" s="144">
        <f>IF(N807="sníž. přenesená",J807,0)</f>
        <v>0</v>
      </c>
      <c r="BI807" s="144">
        <f>IF(N807="nulová",J807,0)</f>
        <v>0</v>
      </c>
      <c r="BJ807" s="18" t="s">
        <v>85</v>
      </c>
      <c r="BK807" s="144">
        <f>ROUND(I807*H807,2)</f>
        <v>0</v>
      </c>
      <c r="BL807" s="18" t="s">
        <v>173</v>
      </c>
      <c r="BM807" s="143" t="s">
        <v>2925</v>
      </c>
    </row>
    <row r="808" spans="2:65" s="1" customFormat="1" ht="16.5" customHeight="1">
      <c r="B808" s="33"/>
      <c r="C808" s="132" t="s">
        <v>1059</v>
      </c>
      <c r="D808" s="132" t="s">
        <v>168</v>
      </c>
      <c r="E808" s="133" t="s">
        <v>2926</v>
      </c>
      <c r="F808" s="134" t="s">
        <v>2927</v>
      </c>
      <c r="G808" s="135" t="s">
        <v>232</v>
      </c>
      <c r="H808" s="136">
        <v>9.7330000000000005</v>
      </c>
      <c r="I808" s="137"/>
      <c r="J808" s="138">
        <f>ROUND(I808*H808,2)</f>
        <v>0</v>
      </c>
      <c r="K808" s="134" t="s">
        <v>172</v>
      </c>
      <c r="L808" s="33"/>
      <c r="M808" s="139" t="s">
        <v>19</v>
      </c>
      <c r="N808" s="140" t="s">
        <v>44</v>
      </c>
      <c r="P808" s="141">
        <f>O808*H808</f>
        <v>0</v>
      </c>
      <c r="Q808" s="141">
        <v>4.6999999999999999E-4</v>
      </c>
      <c r="R808" s="141">
        <f>Q808*H808</f>
        <v>4.5745100000000004E-3</v>
      </c>
      <c r="S808" s="141">
        <v>0</v>
      </c>
      <c r="T808" s="142">
        <f>S808*H808</f>
        <v>0</v>
      </c>
      <c r="AR808" s="143" t="s">
        <v>173</v>
      </c>
      <c r="AT808" s="143" t="s">
        <v>168</v>
      </c>
      <c r="AU808" s="143" t="s">
        <v>85</v>
      </c>
      <c r="AY808" s="18" t="s">
        <v>166</v>
      </c>
      <c r="BE808" s="144">
        <f>IF(N808="základní",J808,0)</f>
        <v>0</v>
      </c>
      <c r="BF808" s="144">
        <f>IF(N808="snížená",J808,0)</f>
        <v>0</v>
      </c>
      <c r="BG808" s="144">
        <f>IF(N808="zákl. přenesená",J808,0)</f>
        <v>0</v>
      </c>
      <c r="BH808" s="144">
        <f>IF(N808="sníž. přenesená",J808,0)</f>
        <v>0</v>
      </c>
      <c r="BI808" s="144">
        <f>IF(N808="nulová",J808,0)</f>
        <v>0</v>
      </c>
      <c r="BJ808" s="18" t="s">
        <v>85</v>
      </c>
      <c r="BK808" s="144">
        <f>ROUND(I808*H808,2)</f>
        <v>0</v>
      </c>
      <c r="BL808" s="18" t="s">
        <v>173</v>
      </c>
      <c r="BM808" s="143" t="s">
        <v>2928</v>
      </c>
    </row>
    <row r="809" spans="2:65" s="1" customFormat="1">
      <c r="B809" s="33"/>
      <c r="D809" s="145" t="s">
        <v>175</v>
      </c>
      <c r="F809" s="146" t="s">
        <v>2929</v>
      </c>
      <c r="I809" s="147"/>
      <c r="L809" s="33"/>
      <c r="M809" s="148"/>
      <c r="T809" s="54"/>
      <c r="AT809" s="18" t="s">
        <v>175</v>
      </c>
      <c r="AU809" s="18" t="s">
        <v>85</v>
      </c>
    </row>
    <row r="810" spans="2:65" s="12" customFormat="1">
      <c r="B810" s="149"/>
      <c r="D810" s="150" t="s">
        <v>177</v>
      </c>
      <c r="E810" s="151" t="s">
        <v>19</v>
      </c>
      <c r="F810" s="152" t="s">
        <v>2930</v>
      </c>
      <c r="H810" s="151" t="s">
        <v>19</v>
      </c>
      <c r="I810" s="153"/>
      <c r="L810" s="149"/>
      <c r="M810" s="154"/>
      <c r="T810" s="155"/>
      <c r="AT810" s="151" t="s">
        <v>177</v>
      </c>
      <c r="AU810" s="151" t="s">
        <v>85</v>
      </c>
      <c r="AV810" s="12" t="s">
        <v>79</v>
      </c>
      <c r="AW810" s="12" t="s">
        <v>33</v>
      </c>
      <c r="AX810" s="12" t="s">
        <v>72</v>
      </c>
      <c r="AY810" s="151" t="s">
        <v>166</v>
      </c>
    </row>
    <row r="811" spans="2:65" s="13" customFormat="1">
      <c r="B811" s="156"/>
      <c r="D811" s="150" t="s">
        <v>177</v>
      </c>
      <c r="E811" s="157" t="s">
        <v>19</v>
      </c>
      <c r="F811" s="158" t="s">
        <v>2806</v>
      </c>
      <c r="H811" s="159">
        <v>1.9830000000000001</v>
      </c>
      <c r="I811" s="160"/>
      <c r="L811" s="156"/>
      <c r="M811" s="161"/>
      <c r="T811" s="162"/>
      <c r="AT811" s="157" t="s">
        <v>177</v>
      </c>
      <c r="AU811" s="157" t="s">
        <v>85</v>
      </c>
      <c r="AV811" s="13" t="s">
        <v>85</v>
      </c>
      <c r="AW811" s="13" t="s">
        <v>33</v>
      </c>
      <c r="AX811" s="13" t="s">
        <v>72</v>
      </c>
      <c r="AY811" s="157" t="s">
        <v>166</v>
      </c>
    </row>
    <row r="812" spans="2:65" s="13" customFormat="1">
      <c r="B812" s="156"/>
      <c r="D812" s="150" t="s">
        <v>177</v>
      </c>
      <c r="E812" s="157" t="s">
        <v>19</v>
      </c>
      <c r="F812" s="158" t="s">
        <v>2807</v>
      </c>
      <c r="H812" s="159">
        <v>7.75</v>
      </c>
      <c r="I812" s="160"/>
      <c r="L812" s="156"/>
      <c r="M812" s="161"/>
      <c r="T812" s="162"/>
      <c r="AT812" s="157" t="s">
        <v>177</v>
      </c>
      <c r="AU812" s="157" t="s">
        <v>85</v>
      </c>
      <c r="AV812" s="13" t="s">
        <v>85</v>
      </c>
      <c r="AW812" s="13" t="s">
        <v>33</v>
      </c>
      <c r="AX812" s="13" t="s">
        <v>72</v>
      </c>
      <c r="AY812" s="157" t="s">
        <v>166</v>
      </c>
    </row>
    <row r="813" spans="2:65" s="15" customFormat="1">
      <c r="B813" s="170"/>
      <c r="D813" s="150" t="s">
        <v>177</v>
      </c>
      <c r="E813" s="171" t="s">
        <v>19</v>
      </c>
      <c r="F813" s="172" t="s">
        <v>228</v>
      </c>
      <c r="H813" s="173">
        <v>9.7330000000000005</v>
      </c>
      <c r="I813" s="174"/>
      <c r="L813" s="170"/>
      <c r="M813" s="175"/>
      <c r="T813" s="176"/>
      <c r="AT813" s="171" t="s">
        <v>177</v>
      </c>
      <c r="AU813" s="171" t="s">
        <v>85</v>
      </c>
      <c r="AV813" s="15" t="s">
        <v>173</v>
      </c>
      <c r="AW813" s="15" t="s">
        <v>33</v>
      </c>
      <c r="AX813" s="15" t="s">
        <v>79</v>
      </c>
      <c r="AY813" s="171" t="s">
        <v>166</v>
      </c>
    </row>
    <row r="814" spans="2:65" s="1" customFormat="1" ht="24.2" customHeight="1">
      <c r="B814" s="33"/>
      <c r="C814" s="132" t="s">
        <v>1063</v>
      </c>
      <c r="D814" s="132" t="s">
        <v>168</v>
      </c>
      <c r="E814" s="133" t="s">
        <v>2931</v>
      </c>
      <c r="F814" s="134" t="s">
        <v>2932</v>
      </c>
      <c r="G814" s="135" t="s">
        <v>257</v>
      </c>
      <c r="H814" s="136">
        <v>14.35</v>
      </c>
      <c r="I814" s="137"/>
      <c r="J814" s="138">
        <f>ROUND(I814*H814,2)</f>
        <v>0</v>
      </c>
      <c r="K814" s="134" t="s">
        <v>172</v>
      </c>
      <c r="L814" s="33"/>
      <c r="M814" s="139" t="s">
        <v>19</v>
      </c>
      <c r="N814" s="140" t="s">
        <v>44</v>
      </c>
      <c r="P814" s="141">
        <f>O814*H814</f>
        <v>0</v>
      </c>
      <c r="Q814" s="141">
        <v>0.10095</v>
      </c>
      <c r="R814" s="141">
        <f>Q814*H814</f>
        <v>1.4486325</v>
      </c>
      <c r="S814" s="141">
        <v>0</v>
      </c>
      <c r="T814" s="142">
        <f>S814*H814</f>
        <v>0</v>
      </c>
      <c r="AR814" s="143" t="s">
        <v>173</v>
      </c>
      <c r="AT814" s="143" t="s">
        <v>168</v>
      </c>
      <c r="AU814" s="143" t="s">
        <v>85</v>
      </c>
      <c r="AY814" s="18" t="s">
        <v>166</v>
      </c>
      <c r="BE814" s="144">
        <f>IF(N814="základní",J814,0)</f>
        <v>0</v>
      </c>
      <c r="BF814" s="144">
        <f>IF(N814="snížená",J814,0)</f>
        <v>0</v>
      </c>
      <c r="BG814" s="144">
        <f>IF(N814="zákl. přenesená",J814,0)</f>
        <v>0</v>
      </c>
      <c r="BH814" s="144">
        <f>IF(N814="sníž. přenesená",J814,0)</f>
        <v>0</v>
      </c>
      <c r="BI814" s="144">
        <f>IF(N814="nulová",J814,0)</f>
        <v>0</v>
      </c>
      <c r="BJ814" s="18" t="s">
        <v>85</v>
      </c>
      <c r="BK814" s="144">
        <f>ROUND(I814*H814,2)</f>
        <v>0</v>
      </c>
      <c r="BL814" s="18" t="s">
        <v>173</v>
      </c>
      <c r="BM814" s="143" t="s">
        <v>2933</v>
      </c>
    </row>
    <row r="815" spans="2:65" s="1" customFormat="1">
      <c r="B815" s="33"/>
      <c r="D815" s="145" t="s">
        <v>175</v>
      </c>
      <c r="F815" s="146" t="s">
        <v>2934</v>
      </c>
      <c r="I815" s="147"/>
      <c r="L815" s="33"/>
      <c r="M815" s="148"/>
      <c r="T815" s="54"/>
      <c r="AT815" s="18" t="s">
        <v>175</v>
      </c>
      <c r="AU815" s="18" t="s">
        <v>85</v>
      </c>
    </row>
    <row r="816" spans="2:65" s="12" customFormat="1">
      <c r="B816" s="149"/>
      <c r="D816" s="150" t="s">
        <v>177</v>
      </c>
      <c r="E816" s="151" t="s">
        <v>19</v>
      </c>
      <c r="F816" s="152" t="s">
        <v>2935</v>
      </c>
      <c r="H816" s="151" t="s">
        <v>19</v>
      </c>
      <c r="I816" s="153"/>
      <c r="L816" s="149"/>
      <c r="M816" s="154"/>
      <c r="T816" s="155"/>
      <c r="AT816" s="151" t="s">
        <v>177</v>
      </c>
      <c r="AU816" s="151" t="s">
        <v>85</v>
      </c>
      <c r="AV816" s="12" t="s">
        <v>79</v>
      </c>
      <c r="AW816" s="12" t="s">
        <v>33</v>
      </c>
      <c r="AX816" s="12" t="s">
        <v>72</v>
      </c>
      <c r="AY816" s="151" t="s">
        <v>166</v>
      </c>
    </row>
    <row r="817" spans="2:65" s="13" customFormat="1">
      <c r="B817" s="156"/>
      <c r="D817" s="150" t="s">
        <v>177</v>
      </c>
      <c r="E817" s="157" t="s">
        <v>19</v>
      </c>
      <c r="F817" s="158" t="s">
        <v>2936</v>
      </c>
      <c r="H817" s="159">
        <v>14.35</v>
      </c>
      <c r="I817" s="160"/>
      <c r="L817" s="156"/>
      <c r="M817" s="161"/>
      <c r="T817" s="162"/>
      <c r="AT817" s="157" t="s">
        <v>177</v>
      </c>
      <c r="AU817" s="157" t="s">
        <v>85</v>
      </c>
      <c r="AV817" s="13" t="s">
        <v>85</v>
      </c>
      <c r="AW817" s="13" t="s">
        <v>33</v>
      </c>
      <c r="AX817" s="13" t="s">
        <v>79</v>
      </c>
      <c r="AY817" s="157" t="s">
        <v>166</v>
      </c>
    </row>
    <row r="818" spans="2:65" s="1" customFormat="1" ht="16.5" customHeight="1">
      <c r="B818" s="33"/>
      <c r="C818" s="177" t="s">
        <v>1070</v>
      </c>
      <c r="D818" s="177" t="s">
        <v>488</v>
      </c>
      <c r="E818" s="178" t="s">
        <v>2937</v>
      </c>
      <c r="F818" s="179" t="s">
        <v>2938</v>
      </c>
      <c r="G818" s="180" t="s">
        <v>257</v>
      </c>
      <c r="H818" s="181">
        <v>15.785</v>
      </c>
      <c r="I818" s="182"/>
      <c r="J818" s="183">
        <f>ROUND(I818*H818,2)</f>
        <v>0</v>
      </c>
      <c r="K818" s="179" t="s">
        <v>172</v>
      </c>
      <c r="L818" s="184"/>
      <c r="M818" s="185" t="s">
        <v>19</v>
      </c>
      <c r="N818" s="186" t="s">
        <v>44</v>
      </c>
      <c r="P818" s="141">
        <f>O818*H818</f>
        <v>0</v>
      </c>
      <c r="Q818" s="141">
        <v>2.8000000000000001E-2</v>
      </c>
      <c r="R818" s="141">
        <f>Q818*H818</f>
        <v>0.44198000000000004</v>
      </c>
      <c r="S818" s="141">
        <v>0</v>
      </c>
      <c r="T818" s="142">
        <f>S818*H818</f>
        <v>0</v>
      </c>
      <c r="AR818" s="143" t="s">
        <v>229</v>
      </c>
      <c r="AT818" s="143" t="s">
        <v>488</v>
      </c>
      <c r="AU818" s="143" t="s">
        <v>85</v>
      </c>
      <c r="AY818" s="18" t="s">
        <v>166</v>
      </c>
      <c r="BE818" s="144">
        <f>IF(N818="základní",J818,0)</f>
        <v>0</v>
      </c>
      <c r="BF818" s="144">
        <f>IF(N818="snížená",J818,0)</f>
        <v>0</v>
      </c>
      <c r="BG818" s="144">
        <f>IF(N818="zákl. přenesená",J818,0)</f>
        <v>0</v>
      </c>
      <c r="BH818" s="144">
        <f>IF(N818="sníž. přenesená",J818,0)</f>
        <v>0</v>
      </c>
      <c r="BI818" s="144">
        <f>IF(N818="nulová",J818,0)</f>
        <v>0</v>
      </c>
      <c r="BJ818" s="18" t="s">
        <v>85</v>
      </c>
      <c r="BK818" s="144">
        <f>ROUND(I818*H818,2)</f>
        <v>0</v>
      </c>
      <c r="BL818" s="18" t="s">
        <v>173</v>
      </c>
      <c r="BM818" s="143" t="s">
        <v>2939</v>
      </c>
    </row>
    <row r="819" spans="2:65" s="13" customFormat="1">
      <c r="B819" s="156"/>
      <c r="D819" s="150" t="s">
        <v>177</v>
      </c>
      <c r="F819" s="158" t="s">
        <v>2940</v>
      </c>
      <c r="H819" s="159">
        <v>15.785</v>
      </c>
      <c r="I819" s="160"/>
      <c r="L819" s="156"/>
      <c r="M819" s="161"/>
      <c r="T819" s="162"/>
      <c r="AT819" s="157" t="s">
        <v>177</v>
      </c>
      <c r="AU819" s="157" t="s">
        <v>85</v>
      </c>
      <c r="AV819" s="13" t="s">
        <v>85</v>
      </c>
      <c r="AW819" s="13" t="s">
        <v>4</v>
      </c>
      <c r="AX819" s="13" t="s">
        <v>79</v>
      </c>
      <c r="AY819" s="157" t="s">
        <v>166</v>
      </c>
    </row>
    <row r="820" spans="2:65" s="1" customFormat="1" ht="24.2" customHeight="1">
      <c r="B820" s="33"/>
      <c r="C820" s="132" t="s">
        <v>1075</v>
      </c>
      <c r="D820" s="132" t="s">
        <v>168</v>
      </c>
      <c r="E820" s="133" t="s">
        <v>959</v>
      </c>
      <c r="F820" s="134" t="s">
        <v>960</v>
      </c>
      <c r="G820" s="135" t="s">
        <v>232</v>
      </c>
      <c r="H820" s="136">
        <v>80</v>
      </c>
      <c r="I820" s="137"/>
      <c r="J820" s="138">
        <f>ROUND(I820*H820,2)</f>
        <v>0</v>
      </c>
      <c r="K820" s="134" t="s">
        <v>172</v>
      </c>
      <c r="L820" s="33"/>
      <c r="M820" s="139" t="s">
        <v>19</v>
      </c>
      <c r="N820" s="140" t="s">
        <v>44</v>
      </c>
      <c r="P820" s="141">
        <f>O820*H820</f>
        <v>0</v>
      </c>
      <c r="Q820" s="141">
        <v>1.2999999999999999E-4</v>
      </c>
      <c r="R820" s="141">
        <f>Q820*H820</f>
        <v>1.04E-2</v>
      </c>
      <c r="S820" s="141">
        <v>0</v>
      </c>
      <c r="T820" s="142">
        <f>S820*H820</f>
        <v>0</v>
      </c>
      <c r="AR820" s="143" t="s">
        <v>173</v>
      </c>
      <c r="AT820" s="143" t="s">
        <v>168</v>
      </c>
      <c r="AU820" s="143" t="s">
        <v>85</v>
      </c>
      <c r="AY820" s="18" t="s">
        <v>166</v>
      </c>
      <c r="BE820" s="144">
        <f>IF(N820="základní",J820,0)</f>
        <v>0</v>
      </c>
      <c r="BF820" s="144">
        <f>IF(N820="snížená",J820,0)</f>
        <v>0</v>
      </c>
      <c r="BG820" s="144">
        <f>IF(N820="zákl. přenesená",J820,0)</f>
        <v>0</v>
      </c>
      <c r="BH820" s="144">
        <f>IF(N820="sníž. přenesená",J820,0)</f>
        <v>0</v>
      </c>
      <c r="BI820" s="144">
        <f>IF(N820="nulová",J820,0)</f>
        <v>0</v>
      </c>
      <c r="BJ820" s="18" t="s">
        <v>85</v>
      </c>
      <c r="BK820" s="144">
        <f>ROUND(I820*H820,2)</f>
        <v>0</v>
      </c>
      <c r="BL820" s="18" t="s">
        <v>173</v>
      </c>
      <c r="BM820" s="143" t="s">
        <v>2941</v>
      </c>
    </row>
    <row r="821" spans="2:65" s="1" customFormat="1">
      <c r="B821" s="33"/>
      <c r="D821" s="145" t="s">
        <v>175</v>
      </c>
      <c r="F821" s="146" t="s">
        <v>962</v>
      </c>
      <c r="I821" s="147"/>
      <c r="L821" s="33"/>
      <c r="M821" s="148"/>
      <c r="T821" s="54"/>
      <c r="AT821" s="18" t="s">
        <v>175</v>
      </c>
      <c r="AU821" s="18" t="s">
        <v>85</v>
      </c>
    </row>
    <row r="822" spans="2:65" s="12" customFormat="1">
      <c r="B822" s="149"/>
      <c r="D822" s="150" t="s">
        <v>177</v>
      </c>
      <c r="E822" s="151" t="s">
        <v>19</v>
      </c>
      <c r="F822" s="152" t="s">
        <v>1488</v>
      </c>
      <c r="H822" s="151" t="s">
        <v>19</v>
      </c>
      <c r="I822" s="153"/>
      <c r="L822" s="149"/>
      <c r="M822" s="154"/>
      <c r="T822" s="155"/>
      <c r="AT822" s="151" t="s">
        <v>177</v>
      </c>
      <c r="AU822" s="151" t="s">
        <v>85</v>
      </c>
      <c r="AV822" s="12" t="s">
        <v>79</v>
      </c>
      <c r="AW822" s="12" t="s">
        <v>33</v>
      </c>
      <c r="AX822" s="12" t="s">
        <v>72</v>
      </c>
      <c r="AY822" s="151" t="s">
        <v>166</v>
      </c>
    </row>
    <row r="823" spans="2:65" s="13" customFormat="1">
      <c r="B823" s="156"/>
      <c r="D823" s="150" t="s">
        <v>177</v>
      </c>
      <c r="E823" s="157" t="s">
        <v>19</v>
      </c>
      <c r="F823" s="158" t="s">
        <v>366</v>
      </c>
      <c r="H823" s="159">
        <v>20</v>
      </c>
      <c r="I823" s="160"/>
      <c r="L823" s="156"/>
      <c r="M823" s="161"/>
      <c r="T823" s="162"/>
      <c r="AT823" s="157" t="s">
        <v>177</v>
      </c>
      <c r="AU823" s="157" t="s">
        <v>85</v>
      </c>
      <c r="AV823" s="13" t="s">
        <v>85</v>
      </c>
      <c r="AW823" s="13" t="s">
        <v>33</v>
      </c>
      <c r="AX823" s="13" t="s">
        <v>72</v>
      </c>
      <c r="AY823" s="157" t="s">
        <v>166</v>
      </c>
    </row>
    <row r="824" spans="2:65" s="12" customFormat="1">
      <c r="B824" s="149"/>
      <c r="D824" s="150" t="s">
        <v>177</v>
      </c>
      <c r="E824" s="151" t="s">
        <v>19</v>
      </c>
      <c r="F824" s="152" t="s">
        <v>213</v>
      </c>
      <c r="H824" s="151" t="s">
        <v>19</v>
      </c>
      <c r="I824" s="153"/>
      <c r="L824" s="149"/>
      <c r="M824" s="154"/>
      <c r="T824" s="155"/>
      <c r="AT824" s="151" t="s">
        <v>177</v>
      </c>
      <c r="AU824" s="151" t="s">
        <v>85</v>
      </c>
      <c r="AV824" s="12" t="s">
        <v>79</v>
      </c>
      <c r="AW824" s="12" t="s">
        <v>33</v>
      </c>
      <c r="AX824" s="12" t="s">
        <v>72</v>
      </c>
      <c r="AY824" s="151" t="s">
        <v>166</v>
      </c>
    </row>
    <row r="825" spans="2:65" s="13" customFormat="1">
      <c r="B825" s="156"/>
      <c r="D825" s="150" t="s">
        <v>177</v>
      </c>
      <c r="E825" s="157" t="s">
        <v>19</v>
      </c>
      <c r="F825" s="158" t="s">
        <v>366</v>
      </c>
      <c r="H825" s="159">
        <v>20</v>
      </c>
      <c r="I825" s="160"/>
      <c r="L825" s="156"/>
      <c r="M825" s="161"/>
      <c r="T825" s="162"/>
      <c r="AT825" s="157" t="s">
        <v>177</v>
      </c>
      <c r="AU825" s="157" t="s">
        <v>85</v>
      </c>
      <c r="AV825" s="13" t="s">
        <v>85</v>
      </c>
      <c r="AW825" s="13" t="s">
        <v>33</v>
      </c>
      <c r="AX825" s="13" t="s">
        <v>72</v>
      </c>
      <c r="AY825" s="157" t="s">
        <v>166</v>
      </c>
    </row>
    <row r="826" spans="2:65" s="12" customFormat="1">
      <c r="B826" s="149"/>
      <c r="D826" s="150" t="s">
        <v>177</v>
      </c>
      <c r="E826" s="151" t="s">
        <v>19</v>
      </c>
      <c r="F826" s="152" t="s">
        <v>218</v>
      </c>
      <c r="H826" s="151" t="s">
        <v>19</v>
      </c>
      <c r="I826" s="153"/>
      <c r="L826" s="149"/>
      <c r="M826" s="154"/>
      <c r="T826" s="155"/>
      <c r="AT826" s="151" t="s">
        <v>177</v>
      </c>
      <c r="AU826" s="151" t="s">
        <v>85</v>
      </c>
      <c r="AV826" s="12" t="s">
        <v>79</v>
      </c>
      <c r="AW826" s="12" t="s">
        <v>33</v>
      </c>
      <c r="AX826" s="12" t="s">
        <v>72</v>
      </c>
      <c r="AY826" s="151" t="s">
        <v>166</v>
      </c>
    </row>
    <row r="827" spans="2:65" s="13" customFormat="1">
      <c r="B827" s="156"/>
      <c r="D827" s="150" t="s">
        <v>177</v>
      </c>
      <c r="E827" s="157" t="s">
        <v>19</v>
      </c>
      <c r="F827" s="158" t="s">
        <v>366</v>
      </c>
      <c r="H827" s="159">
        <v>20</v>
      </c>
      <c r="I827" s="160"/>
      <c r="L827" s="156"/>
      <c r="M827" s="161"/>
      <c r="T827" s="162"/>
      <c r="AT827" s="157" t="s">
        <v>177</v>
      </c>
      <c r="AU827" s="157" t="s">
        <v>85</v>
      </c>
      <c r="AV827" s="13" t="s">
        <v>85</v>
      </c>
      <c r="AW827" s="13" t="s">
        <v>33</v>
      </c>
      <c r="AX827" s="13" t="s">
        <v>72</v>
      </c>
      <c r="AY827" s="157" t="s">
        <v>166</v>
      </c>
    </row>
    <row r="828" spans="2:65" s="12" customFormat="1">
      <c r="B828" s="149"/>
      <c r="D828" s="150" t="s">
        <v>177</v>
      </c>
      <c r="E828" s="151" t="s">
        <v>19</v>
      </c>
      <c r="F828" s="152" t="s">
        <v>2549</v>
      </c>
      <c r="H828" s="151" t="s">
        <v>19</v>
      </c>
      <c r="I828" s="153"/>
      <c r="L828" s="149"/>
      <c r="M828" s="154"/>
      <c r="T828" s="155"/>
      <c r="AT828" s="151" t="s">
        <v>177</v>
      </c>
      <c r="AU828" s="151" t="s">
        <v>85</v>
      </c>
      <c r="AV828" s="12" t="s">
        <v>79</v>
      </c>
      <c r="AW828" s="12" t="s">
        <v>33</v>
      </c>
      <c r="AX828" s="12" t="s">
        <v>72</v>
      </c>
      <c r="AY828" s="151" t="s">
        <v>166</v>
      </c>
    </row>
    <row r="829" spans="2:65" s="13" customFormat="1">
      <c r="B829" s="156"/>
      <c r="D829" s="150" t="s">
        <v>177</v>
      </c>
      <c r="E829" s="157" t="s">
        <v>19</v>
      </c>
      <c r="F829" s="158" t="s">
        <v>366</v>
      </c>
      <c r="H829" s="159">
        <v>20</v>
      </c>
      <c r="I829" s="160"/>
      <c r="L829" s="156"/>
      <c r="M829" s="161"/>
      <c r="T829" s="162"/>
      <c r="AT829" s="157" t="s">
        <v>177</v>
      </c>
      <c r="AU829" s="157" t="s">
        <v>85</v>
      </c>
      <c r="AV829" s="13" t="s">
        <v>85</v>
      </c>
      <c r="AW829" s="13" t="s">
        <v>33</v>
      </c>
      <c r="AX829" s="13" t="s">
        <v>72</v>
      </c>
      <c r="AY829" s="157" t="s">
        <v>166</v>
      </c>
    </row>
    <row r="830" spans="2:65" s="15" customFormat="1">
      <c r="B830" s="170"/>
      <c r="D830" s="150" t="s">
        <v>177</v>
      </c>
      <c r="E830" s="171" t="s">
        <v>19</v>
      </c>
      <c r="F830" s="172" t="s">
        <v>228</v>
      </c>
      <c r="H830" s="173">
        <v>80</v>
      </c>
      <c r="I830" s="174"/>
      <c r="L830" s="170"/>
      <c r="M830" s="175"/>
      <c r="T830" s="176"/>
      <c r="AT830" s="171" t="s">
        <v>177</v>
      </c>
      <c r="AU830" s="171" t="s">
        <v>85</v>
      </c>
      <c r="AV830" s="15" t="s">
        <v>173</v>
      </c>
      <c r="AW830" s="15" t="s">
        <v>33</v>
      </c>
      <c r="AX830" s="15" t="s">
        <v>79</v>
      </c>
      <c r="AY830" s="171" t="s">
        <v>166</v>
      </c>
    </row>
    <row r="831" spans="2:65" s="1" customFormat="1" ht="24.2" customHeight="1">
      <c r="B831" s="33"/>
      <c r="C831" s="132" t="s">
        <v>1080</v>
      </c>
      <c r="D831" s="132" t="s">
        <v>168</v>
      </c>
      <c r="E831" s="133" t="s">
        <v>966</v>
      </c>
      <c r="F831" s="134" t="s">
        <v>967</v>
      </c>
      <c r="G831" s="135" t="s">
        <v>232</v>
      </c>
      <c r="H831" s="136">
        <v>140</v>
      </c>
      <c r="I831" s="137"/>
      <c r="J831" s="138">
        <f>ROUND(I831*H831,2)</f>
        <v>0</v>
      </c>
      <c r="K831" s="134" t="s">
        <v>172</v>
      </c>
      <c r="L831" s="33"/>
      <c r="M831" s="139" t="s">
        <v>19</v>
      </c>
      <c r="N831" s="140" t="s">
        <v>44</v>
      </c>
      <c r="P831" s="141">
        <f>O831*H831</f>
        <v>0</v>
      </c>
      <c r="Q831" s="141">
        <v>4.0000000000000003E-5</v>
      </c>
      <c r="R831" s="141">
        <f>Q831*H831</f>
        <v>5.6000000000000008E-3</v>
      </c>
      <c r="S831" s="141">
        <v>0</v>
      </c>
      <c r="T831" s="142">
        <f>S831*H831</f>
        <v>0</v>
      </c>
      <c r="AR831" s="143" t="s">
        <v>173</v>
      </c>
      <c r="AT831" s="143" t="s">
        <v>168</v>
      </c>
      <c r="AU831" s="143" t="s">
        <v>85</v>
      </c>
      <c r="AY831" s="18" t="s">
        <v>166</v>
      </c>
      <c r="BE831" s="144">
        <f>IF(N831="základní",J831,0)</f>
        <v>0</v>
      </c>
      <c r="BF831" s="144">
        <f>IF(N831="snížená",J831,0)</f>
        <v>0</v>
      </c>
      <c r="BG831" s="144">
        <f>IF(N831="zákl. přenesená",J831,0)</f>
        <v>0</v>
      </c>
      <c r="BH831" s="144">
        <f>IF(N831="sníž. přenesená",J831,0)</f>
        <v>0</v>
      </c>
      <c r="BI831" s="144">
        <f>IF(N831="nulová",J831,0)</f>
        <v>0</v>
      </c>
      <c r="BJ831" s="18" t="s">
        <v>85</v>
      </c>
      <c r="BK831" s="144">
        <f>ROUND(I831*H831,2)</f>
        <v>0</v>
      </c>
      <c r="BL831" s="18" t="s">
        <v>173</v>
      </c>
      <c r="BM831" s="143" t="s">
        <v>2942</v>
      </c>
    </row>
    <row r="832" spans="2:65" s="1" customFormat="1">
      <c r="B832" s="33"/>
      <c r="D832" s="145" t="s">
        <v>175</v>
      </c>
      <c r="F832" s="146" t="s">
        <v>969</v>
      </c>
      <c r="I832" s="147"/>
      <c r="L832" s="33"/>
      <c r="M832" s="148"/>
      <c r="T832" s="54"/>
      <c r="AT832" s="18" t="s">
        <v>175</v>
      </c>
      <c r="AU832" s="18" t="s">
        <v>85</v>
      </c>
    </row>
    <row r="833" spans="2:65" s="12" customFormat="1">
      <c r="B833" s="149"/>
      <c r="D833" s="150" t="s">
        <v>177</v>
      </c>
      <c r="E833" s="151" t="s">
        <v>19</v>
      </c>
      <c r="F833" s="152" t="s">
        <v>1488</v>
      </c>
      <c r="H833" s="151" t="s">
        <v>19</v>
      </c>
      <c r="I833" s="153"/>
      <c r="L833" s="149"/>
      <c r="M833" s="154"/>
      <c r="T833" s="155"/>
      <c r="AT833" s="151" t="s">
        <v>177</v>
      </c>
      <c r="AU833" s="151" t="s">
        <v>85</v>
      </c>
      <c r="AV833" s="12" t="s">
        <v>79</v>
      </c>
      <c r="AW833" s="12" t="s">
        <v>33</v>
      </c>
      <c r="AX833" s="12" t="s">
        <v>72</v>
      </c>
      <c r="AY833" s="151" t="s">
        <v>166</v>
      </c>
    </row>
    <row r="834" spans="2:65" s="13" customFormat="1">
      <c r="B834" s="156"/>
      <c r="D834" s="150" t="s">
        <v>177</v>
      </c>
      <c r="E834" s="157" t="s">
        <v>19</v>
      </c>
      <c r="F834" s="158" t="s">
        <v>772</v>
      </c>
      <c r="H834" s="159">
        <v>60</v>
      </c>
      <c r="I834" s="160"/>
      <c r="L834" s="156"/>
      <c r="M834" s="161"/>
      <c r="T834" s="162"/>
      <c r="AT834" s="157" t="s">
        <v>177</v>
      </c>
      <c r="AU834" s="157" t="s">
        <v>85</v>
      </c>
      <c r="AV834" s="13" t="s">
        <v>85</v>
      </c>
      <c r="AW834" s="13" t="s">
        <v>33</v>
      </c>
      <c r="AX834" s="13" t="s">
        <v>72</v>
      </c>
      <c r="AY834" s="157" t="s">
        <v>166</v>
      </c>
    </row>
    <row r="835" spans="2:65" s="12" customFormat="1">
      <c r="B835" s="149"/>
      <c r="D835" s="150" t="s">
        <v>177</v>
      </c>
      <c r="E835" s="151" t="s">
        <v>19</v>
      </c>
      <c r="F835" s="152" t="s">
        <v>213</v>
      </c>
      <c r="H835" s="151" t="s">
        <v>19</v>
      </c>
      <c r="I835" s="153"/>
      <c r="L835" s="149"/>
      <c r="M835" s="154"/>
      <c r="T835" s="155"/>
      <c r="AT835" s="151" t="s">
        <v>177</v>
      </c>
      <c r="AU835" s="151" t="s">
        <v>85</v>
      </c>
      <c r="AV835" s="12" t="s">
        <v>79</v>
      </c>
      <c r="AW835" s="12" t="s">
        <v>33</v>
      </c>
      <c r="AX835" s="12" t="s">
        <v>72</v>
      </c>
      <c r="AY835" s="151" t="s">
        <v>166</v>
      </c>
    </row>
    <row r="836" spans="2:65" s="13" customFormat="1">
      <c r="B836" s="156"/>
      <c r="D836" s="150" t="s">
        <v>177</v>
      </c>
      <c r="E836" s="157" t="s">
        <v>19</v>
      </c>
      <c r="F836" s="158" t="s">
        <v>366</v>
      </c>
      <c r="H836" s="159">
        <v>20</v>
      </c>
      <c r="I836" s="160"/>
      <c r="L836" s="156"/>
      <c r="M836" s="161"/>
      <c r="T836" s="162"/>
      <c r="AT836" s="157" t="s">
        <v>177</v>
      </c>
      <c r="AU836" s="157" t="s">
        <v>85</v>
      </c>
      <c r="AV836" s="13" t="s">
        <v>85</v>
      </c>
      <c r="AW836" s="13" t="s">
        <v>33</v>
      </c>
      <c r="AX836" s="13" t="s">
        <v>72</v>
      </c>
      <c r="AY836" s="157" t="s">
        <v>166</v>
      </c>
    </row>
    <row r="837" spans="2:65" s="12" customFormat="1">
      <c r="B837" s="149"/>
      <c r="D837" s="150" t="s">
        <v>177</v>
      </c>
      <c r="E837" s="151" t="s">
        <v>19</v>
      </c>
      <c r="F837" s="152" t="s">
        <v>218</v>
      </c>
      <c r="H837" s="151" t="s">
        <v>19</v>
      </c>
      <c r="I837" s="153"/>
      <c r="L837" s="149"/>
      <c r="M837" s="154"/>
      <c r="T837" s="155"/>
      <c r="AT837" s="151" t="s">
        <v>177</v>
      </c>
      <c r="AU837" s="151" t="s">
        <v>85</v>
      </c>
      <c r="AV837" s="12" t="s">
        <v>79</v>
      </c>
      <c r="AW837" s="12" t="s">
        <v>33</v>
      </c>
      <c r="AX837" s="12" t="s">
        <v>72</v>
      </c>
      <c r="AY837" s="151" t="s">
        <v>166</v>
      </c>
    </row>
    <row r="838" spans="2:65" s="13" customFormat="1">
      <c r="B838" s="156"/>
      <c r="D838" s="150" t="s">
        <v>177</v>
      </c>
      <c r="E838" s="157" t="s">
        <v>19</v>
      </c>
      <c r="F838" s="158" t="s">
        <v>366</v>
      </c>
      <c r="H838" s="159">
        <v>20</v>
      </c>
      <c r="I838" s="160"/>
      <c r="L838" s="156"/>
      <c r="M838" s="161"/>
      <c r="T838" s="162"/>
      <c r="AT838" s="157" t="s">
        <v>177</v>
      </c>
      <c r="AU838" s="157" t="s">
        <v>85</v>
      </c>
      <c r="AV838" s="13" t="s">
        <v>85</v>
      </c>
      <c r="AW838" s="13" t="s">
        <v>33</v>
      </c>
      <c r="AX838" s="13" t="s">
        <v>72</v>
      </c>
      <c r="AY838" s="157" t="s">
        <v>166</v>
      </c>
    </row>
    <row r="839" spans="2:65" s="12" customFormat="1">
      <c r="B839" s="149"/>
      <c r="D839" s="150" t="s">
        <v>177</v>
      </c>
      <c r="E839" s="151" t="s">
        <v>19</v>
      </c>
      <c r="F839" s="152" t="s">
        <v>2549</v>
      </c>
      <c r="H839" s="151" t="s">
        <v>19</v>
      </c>
      <c r="I839" s="153"/>
      <c r="L839" s="149"/>
      <c r="M839" s="154"/>
      <c r="T839" s="155"/>
      <c r="AT839" s="151" t="s">
        <v>177</v>
      </c>
      <c r="AU839" s="151" t="s">
        <v>85</v>
      </c>
      <c r="AV839" s="12" t="s">
        <v>79</v>
      </c>
      <c r="AW839" s="12" t="s">
        <v>33</v>
      </c>
      <c r="AX839" s="12" t="s">
        <v>72</v>
      </c>
      <c r="AY839" s="151" t="s">
        <v>166</v>
      </c>
    </row>
    <row r="840" spans="2:65" s="13" customFormat="1">
      <c r="B840" s="156"/>
      <c r="D840" s="150" t="s">
        <v>177</v>
      </c>
      <c r="E840" s="157" t="s">
        <v>19</v>
      </c>
      <c r="F840" s="158" t="s">
        <v>583</v>
      </c>
      <c r="H840" s="159">
        <v>40</v>
      </c>
      <c r="I840" s="160"/>
      <c r="L840" s="156"/>
      <c r="M840" s="161"/>
      <c r="T840" s="162"/>
      <c r="AT840" s="157" t="s">
        <v>177</v>
      </c>
      <c r="AU840" s="157" t="s">
        <v>85</v>
      </c>
      <c r="AV840" s="13" t="s">
        <v>85</v>
      </c>
      <c r="AW840" s="13" t="s">
        <v>33</v>
      </c>
      <c r="AX840" s="13" t="s">
        <v>72</v>
      </c>
      <c r="AY840" s="157" t="s">
        <v>166</v>
      </c>
    </row>
    <row r="841" spans="2:65" s="15" customFormat="1">
      <c r="B841" s="170"/>
      <c r="D841" s="150" t="s">
        <v>177</v>
      </c>
      <c r="E841" s="171" t="s">
        <v>19</v>
      </c>
      <c r="F841" s="172" t="s">
        <v>228</v>
      </c>
      <c r="H841" s="173">
        <v>140</v>
      </c>
      <c r="I841" s="174"/>
      <c r="L841" s="170"/>
      <c r="M841" s="175"/>
      <c r="T841" s="176"/>
      <c r="AT841" s="171" t="s">
        <v>177</v>
      </c>
      <c r="AU841" s="171" t="s">
        <v>85</v>
      </c>
      <c r="AV841" s="15" t="s">
        <v>173</v>
      </c>
      <c r="AW841" s="15" t="s">
        <v>33</v>
      </c>
      <c r="AX841" s="15" t="s">
        <v>79</v>
      </c>
      <c r="AY841" s="171" t="s">
        <v>166</v>
      </c>
    </row>
    <row r="842" spans="2:65" s="11" customFormat="1" ht="22.9" customHeight="1">
      <c r="B842" s="120"/>
      <c r="D842" s="121" t="s">
        <v>71</v>
      </c>
      <c r="E842" s="130" t="s">
        <v>970</v>
      </c>
      <c r="F842" s="130" t="s">
        <v>971</v>
      </c>
      <c r="I842" s="123"/>
      <c r="J842" s="131">
        <f>BK842</f>
        <v>0</v>
      </c>
      <c r="L842" s="120"/>
      <c r="M842" s="125"/>
      <c r="P842" s="126">
        <f>SUM(P843:P861)</f>
        <v>0</v>
      </c>
      <c r="R842" s="126">
        <f>SUM(R843:R861)</f>
        <v>0</v>
      </c>
      <c r="T842" s="127">
        <f>SUM(T843:T861)</f>
        <v>0</v>
      </c>
      <c r="AR842" s="121" t="s">
        <v>79</v>
      </c>
      <c r="AT842" s="128" t="s">
        <v>71</v>
      </c>
      <c r="AU842" s="128" t="s">
        <v>79</v>
      </c>
      <c r="AY842" s="121" t="s">
        <v>166</v>
      </c>
      <c r="BK842" s="129">
        <f>SUM(BK843:BK861)</f>
        <v>0</v>
      </c>
    </row>
    <row r="843" spans="2:65" s="1" customFormat="1" ht="16.5" customHeight="1">
      <c r="B843" s="33"/>
      <c r="C843" s="132" t="s">
        <v>1084</v>
      </c>
      <c r="D843" s="132" t="s">
        <v>168</v>
      </c>
      <c r="E843" s="133" t="s">
        <v>973</v>
      </c>
      <c r="F843" s="134" t="s">
        <v>974</v>
      </c>
      <c r="G843" s="135" t="s">
        <v>197</v>
      </c>
      <c r="H843" s="136">
        <v>49.593000000000004</v>
      </c>
      <c r="I843" s="137"/>
      <c r="J843" s="138">
        <f>ROUND(I843*H843,2)</f>
        <v>0</v>
      </c>
      <c r="K843" s="134" t="s">
        <v>172</v>
      </c>
      <c r="L843" s="33"/>
      <c r="M843" s="139" t="s">
        <v>19</v>
      </c>
      <c r="N843" s="140" t="s">
        <v>44</v>
      </c>
      <c r="P843" s="141">
        <f>O843*H843</f>
        <v>0</v>
      </c>
      <c r="Q843" s="141">
        <v>0</v>
      </c>
      <c r="R843" s="141">
        <f>Q843*H843</f>
        <v>0</v>
      </c>
      <c r="S843" s="141">
        <v>0</v>
      </c>
      <c r="T843" s="142">
        <f>S843*H843</f>
        <v>0</v>
      </c>
      <c r="AR843" s="143" t="s">
        <v>173</v>
      </c>
      <c r="AT843" s="143" t="s">
        <v>168</v>
      </c>
      <c r="AU843" s="143" t="s">
        <v>85</v>
      </c>
      <c r="AY843" s="18" t="s">
        <v>166</v>
      </c>
      <c r="BE843" s="144">
        <f>IF(N843="základní",J843,0)</f>
        <v>0</v>
      </c>
      <c r="BF843" s="144">
        <f>IF(N843="snížená",J843,0)</f>
        <v>0</v>
      </c>
      <c r="BG843" s="144">
        <f>IF(N843="zákl. přenesená",J843,0)</f>
        <v>0</v>
      </c>
      <c r="BH843" s="144">
        <f>IF(N843="sníž. přenesená",J843,0)</f>
        <v>0</v>
      </c>
      <c r="BI843" s="144">
        <f>IF(N843="nulová",J843,0)</f>
        <v>0</v>
      </c>
      <c r="BJ843" s="18" t="s">
        <v>85</v>
      </c>
      <c r="BK843" s="144">
        <f>ROUND(I843*H843,2)</f>
        <v>0</v>
      </c>
      <c r="BL843" s="18" t="s">
        <v>173</v>
      </c>
      <c r="BM843" s="143" t="s">
        <v>2943</v>
      </c>
    </row>
    <row r="844" spans="2:65" s="1" customFormat="1">
      <c r="B844" s="33"/>
      <c r="D844" s="145" t="s">
        <v>175</v>
      </c>
      <c r="F844" s="146" t="s">
        <v>976</v>
      </c>
      <c r="I844" s="147"/>
      <c r="L844" s="33"/>
      <c r="M844" s="148"/>
      <c r="T844" s="54"/>
      <c r="AT844" s="18" t="s">
        <v>175</v>
      </c>
      <c r="AU844" s="18" t="s">
        <v>85</v>
      </c>
    </row>
    <row r="845" spans="2:65" s="1" customFormat="1" ht="24.2" customHeight="1">
      <c r="B845" s="33"/>
      <c r="C845" s="132" t="s">
        <v>1089</v>
      </c>
      <c r="D845" s="132" t="s">
        <v>168</v>
      </c>
      <c r="E845" s="133" t="s">
        <v>978</v>
      </c>
      <c r="F845" s="134" t="s">
        <v>979</v>
      </c>
      <c r="G845" s="135" t="s">
        <v>197</v>
      </c>
      <c r="H845" s="136">
        <v>49.593000000000004</v>
      </c>
      <c r="I845" s="137"/>
      <c r="J845" s="138">
        <f>ROUND(I845*H845,2)</f>
        <v>0</v>
      </c>
      <c r="K845" s="134" t="s">
        <v>172</v>
      </c>
      <c r="L845" s="33"/>
      <c r="M845" s="139" t="s">
        <v>19</v>
      </c>
      <c r="N845" s="140" t="s">
        <v>44</v>
      </c>
      <c r="P845" s="141">
        <f>O845*H845</f>
        <v>0</v>
      </c>
      <c r="Q845" s="141">
        <v>0</v>
      </c>
      <c r="R845" s="141">
        <f>Q845*H845</f>
        <v>0</v>
      </c>
      <c r="S845" s="141">
        <v>0</v>
      </c>
      <c r="T845" s="142">
        <f>S845*H845</f>
        <v>0</v>
      </c>
      <c r="AR845" s="143" t="s">
        <v>173</v>
      </c>
      <c r="AT845" s="143" t="s">
        <v>168</v>
      </c>
      <c r="AU845" s="143" t="s">
        <v>85</v>
      </c>
      <c r="AY845" s="18" t="s">
        <v>166</v>
      </c>
      <c r="BE845" s="144">
        <f>IF(N845="základní",J845,0)</f>
        <v>0</v>
      </c>
      <c r="BF845" s="144">
        <f>IF(N845="snížená",J845,0)</f>
        <v>0</v>
      </c>
      <c r="BG845" s="144">
        <f>IF(N845="zákl. přenesená",J845,0)</f>
        <v>0</v>
      </c>
      <c r="BH845" s="144">
        <f>IF(N845="sníž. přenesená",J845,0)</f>
        <v>0</v>
      </c>
      <c r="BI845" s="144">
        <f>IF(N845="nulová",J845,0)</f>
        <v>0</v>
      </c>
      <c r="BJ845" s="18" t="s">
        <v>85</v>
      </c>
      <c r="BK845" s="144">
        <f>ROUND(I845*H845,2)</f>
        <v>0</v>
      </c>
      <c r="BL845" s="18" t="s">
        <v>173</v>
      </c>
      <c r="BM845" s="143" t="s">
        <v>2944</v>
      </c>
    </row>
    <row r="846" spans="2:65" s="1" customFormat="1">
      <c r="B846" s="33"/>
      <c r="D846" s="145" t="s">
        <v>175</v>
      </c>
      <c r="F846" s="146" t="s">
        <v>981</v>
      </c>
      <c r="I846" s="147"/>
      <c r="L846" s="33"/>
      <c r="M846" s="148"/>
      <c r="T846" s="54"/>
      <c r="AT846" s="18" t="s">
        <v>175</v>
      </c>
      <c r="AU846" s="18" t="s">
        <v>85</v>
      </c>
    </row>
    <row r="847" spans="2:65" s="1" customFormat="1" ht="21.75" customHeight="1">
      <c r="B847" s="33"/>
      <c r="C847" s="132" t="s">
        <v>1093</v>
      </c>
      <c r="D847" s="132" t="s">
        <v>168</v>
      </c>
      <c r="E847" s="133" t="s">
        <v>983</v>
      </c>
      <c r="F847" s="134" t="s">
        <v>984</v>
      </c>
      <c r="G847" s="135" t="s">
        <v>197</v>
      </c>
      <c r="H847" s="136">
        <v>49.593000000000004</v>
      </c>
      <c r="I847" s="137"/>
      <c r="J847" s="138">
        <f>ROUND(I847*H847,2)</f>
        <v>0</v>
      </c>
      <c r="K847" s="134" t="s">
        <v>172</v>
      </c>
      <c r="L847" s="33"/>
      <c r="M847" s="139" t="s">
        <v>19</v>
      </c>
      <c r="N847" s="140" t="s">
        <v>44</v>
      </c>
      <c r="P847" s="141">
        <f>O847*H847</f>
        <v>0</v>
      </c>
      <c r="Q847" s="141">
        <v>0</v>
      </c>
      <c r="R847" s="141">
        <f>Q847*H847</f>
        <v>0</v>
      </c>
      <c r="S847" s="141">
        <v>0</v>
      </c>
      <c r="T847" s="142">
        <f>S847*H847</f>
        <v>0</v>
      </c>
      <c r="AR847" s="143" t="s">
        <v>173</v>
      </c>
      <c r="AT847" s="143" t="s">
        <v>168</v>
      </c>
      <c r="AU847" s="143" t="s">
        <v>85</v>
      </c>
      <c r="AY847" s="18" t="s">
        <v>166</v>
      </c>
      <c r="BE847" s="144">
        <f>IF(N847="základní",J847,0)</f>
        <v>0</v>
      </c>
      <c r="BF847" s="144">
        <f>IF(N847="snížená",J847,0)</f>
        <v>0</v>
      </c>
      <c r="BG847" s="144">
        <f>IF(N847="zákl. přenesená",J847,0)</f>
        <v>0</v>
      </c>
      <c r="BH847" s="144">
        <f>IF(N847="sníž. přenesená",J847,0)</f>
        <v>0</v>
      </c>
      <c r="BI847" s="144">
        <f>IF(N847="nulová",J847,0)</f>
        <v>0</v>
      </c>
      <c r="BJ847" s="18" t="s">
        <v>85</v>
      </c>
      <c r="BK847" s="144">
        <f>ROUND(I847*H847,2)</f>
        <v>0</v>
      </c>
      <c r="BL847" s="18" t="s">
        <v>173</v>
      </c>
      <c r="BM847" s="143" t="s">
        <v>2945</v>
      </c>
    </row>
    <row r="848" spans="2:65" s="1" customFormat="1">
      <c r="B848" s="33"/>
      <c r="D848" s="145" t="s">
        <v>175</v>
      </c>
      <c r="F848" s="146" t="s">
        <v>986</v>
      </c>
      <c r="I848" s="147"/>
      <c r="L848" s="33"/>
      <c r="M848" s="148"/>
      <c r="T848" s="54"/>
      <c r="AT848" s="18" t="s">
        <v>175</v>
      </c>
      <c r="AU848" s="18" t="s">
        <v>85</v>
      </c>
    </row>
    <row r="849" spans="2:65" s="1" customFormat="1" ht="24.2" customHeight="1">
      <c r="B849" s="33"/>
      <c r="C849" s="132" t="s">
        <v>1098</v>
      </c>
      <c r="D849" s="132" t="s">
        <v>168</v>
      </c>
      <c r="E849" s="133" t="s">
        <v>988</v>
      </c>
      <c r="F849" s="134" t="s">
        <v>989</v>
      </c>
      <c r="G849" s="135" t="s">
        <v>197</v>
      </c>
      <c r="H849" s="136">
        <v>1239.825</v>
      </c>
      <c r="I849" s="137"/>
      <c r="J849" s="138">
        <f>ROUND(I849*H849,2)</f>
        <v>0</v>
      </c>
      <c r="K849" s="134" t="s">
        <v>172</v>
      </c>
      <c r="L849" s="33"/>
      <c r="M849" s="139" t="s">
        <v>19</v>
      </c>
      <c r="N849" s="140" t="s">
        <v>44</v>
      </c>
      <c r="P849" s="141">
        <f>O849*H849</f>
        <v>0</v>
      </c>
      <c r="Q849" s="141">
        <v>0</v>
      </c>
      <c r="R849" s="141">
        <f>Q849*H849</f>
        <v>0</v>
      </c>
      <c r="S849" s="141">
        <v>0</v>
      </c>
      <c r="T849" s="142">
        <f>S849*H849</f>
        <v>0</v>
      </c>
      <c r="AR849" s="143" t="s">
        <v>173</v>
      </c>
      <c r="AT849" s="143" t="s">
        <v>168</v>
      </c>
      <c r="AU849" s="143" t="s">
        <v>85</v>
      </c>
      <c r="AY849" s="18" t="s">
        <v>166</v>
      </c>
      <c r="BE849" s="144">
        <f>IF(N849="základní",J849,0)</f>
        <v>0</v>
      </c>
      <c r="BF849" s="144">
        <f>IF(N849="snížená",J849,0)</f>
        <v>0</v>
      </c>
      <c r="BG849" s="144">
        <f>IF(N849="zákl. přenesená",J849,0)</f>
        <v>0</v>
      </c>
      <c r="BH849" s="144">
        <f>IF(N849="sníž. přenesená",J849,0)</f>
        <v>0</v>
      </c>
      <c r="BI849" s="144">
        <f>IF(N849="nulová",J849,0)</f>
        <v>0</v>
      </c>
      <c r="BJ849" s="18" t="s">
        <v>85</v>
      </c>
      <c r="BK849" s="144">
        <f>ROUND(I849*H849,2)</f>
        <v>0</v>
      </c>
      <c r="BL849" s="18" t="s">
        <v>173</v>
      </c>
      <c r="BM849" s="143" t="s">
        <v>2946</v>
      </c>
    </row>
    <row r="850" spans="2:65" s="1" customFormat="1">
      <c r="B850" s="33"/>
      <c r="D850" s="145" t="s">
        <v>175</v>
      </c>
      <c r="F850" s="146" t="s">
        <v>991</v>
      </c>
      <c r="I850" s="147"/>
      <c r="L850" s="33"/>
      <c r="M850" s="148"/>
      <c r="T850" s="54"/>
      <c r="AT850" s="18" t="s">
        <v>175</v>
      </c>
      <c r="AU850" s="18" t="s">
        <v>85</v>
      </c>
    </row>
    <row r="851" spans="2:65" s="13" customFormat="1">
      <c r="B851" s="156"/>
      <c r="D851" s="150" t="s">
        <v>177</v>
      </c>
      <c r="E851" s="157" t="s">
        <v>19</v>
      </c>
      <c r="F851" s="158" t="s">
        <v>2947</v>
      </c>
      <c r="H851" s="159">
        <v>1239.825</v>
      </c>
      <c r="I851" s="160"/>
      <c r="L851" s="156"/>
      <c r="M851" s="161"/>
      <c r="T851" s="162"/>
      <c r="AT851" s="157" t="s">
        <v>177</v>
      </c>
      <c r="AU851" s="157" t="s">
        <v>85</v>
      </c>
      <c r="AV851" s="13" t="s">
        <v>85</v>
      </c>
      <c r="AW851" s="13" t="s">
        <v>33</v>
      </c>
      <c r="AX851" s="13" t="s">
        <v>79</v>
      </c>
      <c r="AY851" s="157" t="s">
        <v>166</v>
      </c>
    </row>
    <row r="852" spans="2:65" s="1" customFormat="1" ht="24.2" customHeight="1">
      <c r="B852" s="33"/>
      <c r="C852" s="132" t="s">
        <v>1105</v>
      </c>
      <c r="D852" s="132" t="s">
        <v>168</v>
      </c>
      <c r="E852" s="133" t="s">
        <v>994</v>
      </c>
      <c r="F852" s="134" t="s">
        <v>995</v>
      </c>
      <c r="G852" s="135" t="s">
        <v>197</v>
      </c>
      <c r="H852" s="136">
        <v>1.885</v>
      </c>
      <c r="I852" s="137"/>
      <c r="J852" s="138">
        <f>ROUND(I852*H852,2)</f>
        <v>0</v>
      </c>
      <c r="K852" s="134" t="s">
        <v>172</v>
      </c>
      <c r="L852" s="33"/>
      <c r="M852" s="139" t="s">
        <v>19</v>
      </c>
      <c r="N852" s="140" t="s">
        <v>44</v>
      </c>
      <c r="P852" s="141">
        <f>O852*H852</f>
        <v>0</v>
      </c>
      <c r="Q852" s="141">
        <v>0</v>
      </c>
      <c r="R852" s="141">
        <f>Q852*H852</f>
        <v>0</v>
      </c>
      <c r="S852" s="141">
        <v>0</v>
      </c>
      <c r="T852" s="142">
        <f>S852*H852</f>
        <v>0</v>
      </c>
      <c r="AR852" s="143" t="s">
        <v>173</v>
      </c>
      <c r="AT852" s="143" t="s">
        <v>168</v>
      </c>
      <c r="AU852" s="143" t="s">
        <v>85</v>
      </c>
      <c r="AY852" s="18" t="s">
        <v>166</v>
      </c>
      <c r="BE852" s="144">
        <f>IF(N852="základní",J852,0)</f>
        <v>0</v>
      </c>
      <c r="BF852" s="144">
        <f>IF(N852="snížená",J852,0)</f>
        <v>0</v>
      </c>
      <c r="BG852" s="144">
        <f>IF(N852="zákl. přenesená",J852,0)</f>
        <v>0</v>
      </c>
      <c r="BH852" s="144">
        <f>IF(N852="sníž. přenesená",J852,0)</f>
        <v>0</v>
      </c>
      <c r="BI852" s="144">
        <f>IF(N852="nulová",J852,0)</f>
        <v>0</v>
      </c>
      <c r="BJ852" s="18" t="s">
        <v>85</v>
      </c>
      <c r="BK852" s="144">
        <f>ROUND(I852*H852,2)</f>
        <v>0</v>
      </c>
      <c r="BL852" s="18" t="s">
        <v>173</v>
      </c>
      <c r="BM852" s="143" t="s">
        <v>2948</v>
      </c>
    </row>
    <row r="853" spans="2:65" s="1" customFormat="1">
      <c r="B853" s="33"/>
      <c r="D853" s="145" t="s">
        <v>175</v>
      </c>
      <c r="F853" s="146" t="s">
        <v>997</v>
      </c>
      <c r="I853" s="147"/>
      <c r="L853" s="33"/>
      <c r="M853" s="148"/>
      <c r="T853" s="54"/>
      <c r="AT853" s="18" t="s">
        <v>175</v>
      </c>
      <c r="AU853" s="18" t="s">
        <v>85</v>
      </c>
    </row>
    <row r="854" spans="2:65" s="1" customFormat="1" ht="24.2" customHeight="1">
      <c r="B854" s="33"/>
      <c r="C854" s="132" t="s">
        <v>1112</v>
      </c>
      <c r="D854" s="132" t="s">
        <v>168</v>
      </c>
      <c r="E854" s="133" t="s">
        <v>999</v>
      </c>
      <c r="F854" s="134" t="s">
        <v>1000</v>
      </c>
      <c r="G854" s="135" t="s">
        <v>197</v>
      </c>
      <c r="H854" s="136">
        <v>16.126999999999999</v>
      </c>
      <c r="I854" s="137"/>
      <c r="J854" s="138">
        <f>ROUND(I854*H854,2)</f>
        <v>0</v>
      </c>
      <c r="K854" s="134" t="s">
        <v>172</v>
      </c>
      <c r="L854" s="33"/>
      <c r="M854" s="139" t="s">
        <v>19</v>
      </c>
      <c r="N854" s="140" t="s">
        <v>44</v>
      </c>
      <c r="P854" s="141">
        <f>O854*H854</f>
        <v>0</v>
      </c>
      <c r="Q854" s="141">
        <v>0</v>
      </c>
      <c r="R854" s="141">
        <f>Q854*H854</f>
        <v>0</v>
      </c>
      <c r="S854" s="141">
        <v>0</v>
      </c>
      <c r="T854" s="142">
        <f>S854*H854</f>
        <v>0</v>
      </c>
      <c r="AR854" s="143" t="s">
        <v>173</v>
      </c>
      <c r="AT854" s="143" t="s">
        <v>168</v>
      </c>
      <c r="AU854" s="143" t="s">
        <v>85</v>
      </c>
      <c r="AY854" s="18" t="s">
        <v>166</v>
      </c>
      <c r="BE854" s="144">
        <f>IF(N854="základní",J854,0)</f>
        <v>0</v>
      </c>
      <c r="BF854" s="144">
        <f>IF(N854="snížená",J854,0)</f>
        <v>0</v>
      </c>
      <c r="BG854" s="144">
        <f>IF(N854="zákl. přenesená",J854,0)</f>
        <v>0</v>
      </c>
      <c r="BH854" s="144">
        <f>IF(N854="sníž. přenesená",J854,0)</f>
        <v>0</v>
      </c>
      <c r="BI854" s="144">
        <f>IF(N854="nulová",J854,0)</f>
        <v>0</v>
      </c>
      <c r="BJ854" s="18" t="s">
        <v>85</v>
      </c>
      <c r="BK854" s="144">
        <f>ROUND(I854*H854,2)</f>
        <v>0</v>
      </c>
      <c r="BL854" s="18" t="s">
        <v>173</v>
      </c>
      <c r="BM854" s="143" t="s">
        <v>2949</v>
      </c>
    </row>
    <row r="855" spans="2:65" s="1" customFormat="1">
      <c r="B855" s="33"/>
      <c r="D855" s="145" t="s">
        <v>175</v>
      </c>
      <c r="F855" s="146" t="s">
        <v>1002</v>
      </c>
      <c r="I855" s="147"/>
      <c r="L855" s="33"/>
      <c r="M855" s="148"/>
      <c r="T855" s="54"/>
      <c r="AT855" s="18" t="s">
        <v>175</v>
      </c>
      <c r="AU855" s="18" t="s">
        <v>85</v>
      </c>
    </row>
    <row r="856" spans="2:65" s="1" customFormat="1" ht="24.2" customHeight="1">
      <c r="B856" s="33"/>
      <c r="C856" s="132" t="s">
        <v>1121</v>
      </c>
      <c r="D856" s="132" t="s">
        <v>168</v>
      </c>
      <c r="E856" s="133" t="s">
        <v>1004</v>
      </c>
      <c r="F856" s="134" t="s">
        <v>1005</v>
      </c>
      <c r="G856" s="135" t="s">
        <v>197</v>
      </c>
      <c r="H856" s="136">
        <v>29.643000000000001</v>
      </c>
      <c r="I856" s="137"/>
      <c r="J856" s="138">
        <f>ROUND(I856*H856,2)</f>
        <v>0</v>
      </c>
      <c r="K856" s="134" t="s">
        <v>172</v>
      </c>
      <c r="L856" s="33"/>
      <c r="M856" s="139" t="s">
        <v>19</v>
      </c>
      <c r="N856" s="140" t="s">
        <v>44</v>
      </c>
      <c r="P856" s="141">
        <f>O856*H856</f>
        <v>0</v>
      </c>
      <c r="Q856" s="141">
        <v>0</v>
      </c>
      <c r="R856" s="141">
        <f>Q856*H856</f>
        <v>0</v>
      </c>
      <c r="S856" s="141">
        <v>0</v>
      </c>
      <c r="T856" s="142">
        <f>S856*H856</f>
        <v>0</v>
      </c>
      <c r="AR856" s="143" t="s">
        <v>173</v>
      </c>
      <c r="AT856" s="143" t="s">
        <v>168</v>
      </c>
      <c r="AU856" s="143" t="s">
        <v>85</v>
      </c>
      <c r="AY856" s="18" t="s">
        <v>166</v>
      </c>
      <c r="BE856" s="144">
        <f>IF(N856="základní",J856,0)</f>
        <v>0</v>
      </c>
      <c r="BF856" s="144">
        <f>IF(N856="snížená",J856,0)</f>
        <v>0</v>
      </c>
      <c r="BG856" s="144">
        <f>IF(N856="zákl. přenesená",J856,0)</f>
        <v>0</v>
      </c>
      <c r="BH856" s="144">
        <f>IF(N856="sníž. přenesená",J856,0)</f>
        <v>0</v>
      </c>
      <c r="BI856" s="144">
        <f>IF(N856="nulová",J856,0)</f>
        <v>0</v>
      </c>
      <c r="BJ856" s="18" t="s">
        <v>85</v>
      </c>
      <c r="BK856" s="144">
        <f>ROUND(I856*H856,2)</f>
        <v>0</v>
      </c>
      <c r="BL856" s="18" t="s">
        <v>173</v>
      </c>
      <c r="BM856" s="143" t="s">
        <v>2950</v>
      </c>
    </row>
    <row r="857" spans="2:65" s="1" customFormat="1">
      <c r="B857" s="33"/>
      <c r="D857" s="145" t="s">
        <v>175</v>
      </c>
      <c r="F857" s="146" t="s">
        <v>1007</v>
      </c>
      <c r="I857" s="147"/>
      <c r="L857" s="33"/>
      <c r="M857" s="148"/>
      <c r="T857" s="54"/>
      <c r="AT857" s="18" t="s">
        <v>175</v>
      </c>
      <c r="AU857" s="18" t="s">
        <v>85</v>
      </c>
    </row>
    <row r="858" spans="2:65" s="1" customFormat="1" ht="24.2" customHeight="1">
      <c r="B858" s="33"/>
      <c r="C858" s="132" t="s">
        <v>1127</v>
      </c>
      <c r="D858" s="132" t="s">
        <v>168</v>
      </c>
      <c r="E858" s="133" t="s">
        <v>1009</v>
      </c>
      <c r="F858" s="134" t="s">
        <v>1010</v>
      </c>
      <c r="G858" s="135" t="s">
        <v>197</v>
      </c>
      <c r="H858" s="136">
        <v>0.46500000000000002</v>
      </c>
      <c r="I858" s="137"/>
      <c r="J858" s="138">
        <f>ROUND(I858*H858,2)</f>
        <v>0</v>
      </c>
      <c r="K858" s="134" t="s">
        <v>172</v>
      </c>
      <c r="L858" s="33"/>
      <c r="M858" s="139" t="s">
        <v>19</v>
      </c>
      <c r="N858" s="140" t="s">
        <v>44</v>
      </c>
      <c r="P858" s="141">
        <f>O858*H858</f>
        <v>0</v>
      </c>
      <c r="Q858" s="141">
        <v>0</v>
      </c>
      <c r="R858" s="141">
        <f>Q858*H858</f>
        <v>0</v>
      </c>
      <c r="S858" s="141">
        <v>0</v>
      </c>
      <c r="T858" s="142">
        <f>S858*H858</f>
        <v>0</v>
      </c>
      <c r="AR858" s="143" t="s">
        <v>173</v>
      </c>
      <c r="AT858" s="143" t="s">
        <v>168</v>
      </c>
      <c r="AU858" s="143" t="s">
        <v>85</v>
      </c>
      <c r="AY858" s="18" t="s">
        <v>166</v>
      </c>
      <c r="BE858" s="144">
        <f>IF(N858="základní",J858,0)</f>
        <v>0</v>
      </c>
      <c r="BF858" s="144">
        <f>IF(N858="snížená",J858,0)</f>
        <v>0</v>
      </c>
      <c r="BG858" s="144">
        <f>IF(N858="zákl. přenesená",J858,0)</f>
        <v>0</v>
      </c>
      <c r="BH858" s="144">
        <f>IF(N858="sníž. přenesená",J858,0)</f>
        <v>0</v>
      </c>
      <c r="BI858" s="144">
        <f>IF(N858="nulová",J858,0)</f>
        <v>0</v>
      </c>
      <c r="BJ858" s="18" t="s">
        <v>85</v>
      </c>
      <c r="BK858" s="144">
        <f>ROUND(I858*H858,2)</f>
        <v>0</v>
      </c>
      <c r="BL858" s="18" t="s">
        <v>173</v>
      </c>
      <c r="BM858" s="143" t="s">
        <v>2951</v>
      </c>
    </row>
    <row r="859" spans="2:65" s="1" customFormat="1">
      <c r="B859" s="33"/>
      <c r="D859" s="145" t="s">
        <v>175</v>
      </c>
      <c r="F859" s="146" t="s">
        <v>1012</v>
      </c>
      <c r="I859" s="147"/>
      <c r="L859" s="33"/>
      <c r="M859" s="148"/>
      <c r="T859" s="54"/>
      <c r="AT859" s="18" t="s">
        <v>175</v>
      </c>
      <c r="AU859" s="18" t="s">
        <v>85</v>
      </c>
    </row>
    <row r="860" spans="2:65" s="1" customFormat="1" ht="24.2" customHeight="1">
      <c r="B860" s="33"/>
      <c r="C860" s="132" t="s">
        <v>1134</v>
      </c>
      <c r="D860" s="132" t="s">
        <v>168</v>
      </c>
      <c r="E860" s="133" t="s">
        <v>1014</v>
      </c>
      <c r="F860" s="134" t="s">
        <v>1015</v>
      </c>
      <c r="G860" s="135" t="s">
        <v>197</v>
      </c>
      <c r="H860" s="136">
        <v>1.4730000000000001</v>
      </c>
      <c r="I860" s="137"/>
      <c r="J860" s="138">
        <f>ROUND(I860*H860,2)</f>
        <v>0</v>
      </c>
      <c r="K860" s="134" t="s">
        <v>172</v>
      </c>
      <c r="L860" s="33"/>
      <c r="M860" s="139" t="s">
        <v>19</v>
      </c>
      <c r="N860" s="140" t="s">
        <v>44</v>
      </c>
      <c r="P860" s="141">
        <f>O860*H860</f>
        <v>0</v>
      </c>
      <c r="Q860" s="141">
        <v>0</v>
      </c>
      <c r="R860" s="141">
        <f>Q860*H860</f>
        <v>0</v>
      </c>
      <c r="S860" s="141">
        <v>0</v>
      </c>
      <c r="T860" s="142">
        <f>S860*H860</f>
        <v>0</v>
      </c>
      <c r="AR860" s="143" t="s">
        <v>173</v>
      </c>
      <c r="AT860" s="143" t="s">
        <v>168</v>
      </c>
      <c r="AU860" s="143" t="s">
        <v>85</v>
      </c>
      <c r="AY860" s="18" t="s">
        <v>166</v>
      </c>
      <c r="BE860" s="144">
        <f>IF(N860="základní",J860,0)</f>
        <v>0</v>
      </c>
      <c r="BF860" s="144">
        <f>IF(N860="snížená",J860,0)</f>
        <v>0</v>
      </c>
      <c r="BG860" s="144">
        <f>IF(N860="zákl. přenesená",J860,0)</f>
        <v>0</v>
      </c>
      <c r="BH860" s="144">
        <f>IF(N860="sníž. přenesená",J860,0)</f>
        <v>0</v>
      </c>
      <c r="BI860" s="144">
        <f>IF(N860="nulová",J860,0)</f>
        <v>0</v>
      </c>
      <c r="BJ860" s="18" t="s">
        <v>85</v>
      </c>
      <c r="BK860" s="144">
        <f>ROUND(I860*H860,2)</f>
        <v>0</v>
      </c>
      <c r="BL860" s="18" t="s">
        <v>173</v>
      </c>
      <c r="BM860" s="143" t="s">
        <v>2952</v>
      </c>
    </row>
    <row r="861" spans="2:65" s="1" customFormat="1">
      <c r="B861" s="33"/>
      <c r="D861" s="145" t="s">
        <v>175</v>
      </c>
      <c r="F861" s="146" t="s">
        <v>1017</v>
      </c>
      <c r="I861" s="147"/>
      <c r="L861" s="33"/>
      <c r="M861" s="148"/>
      <c r="T861" s="54"/>
      <c r="AT861" s="18" t="s">
        <v>175</v>
      </c>
      <c r="AU861" s="18" t="s">
        <v>85</v>
      </c>
    </row>
    <row r="862" spans="2:65" s="11" customFormat="1" ht="22.9" customHeight="1">
      <c r="B862" s="120"/>
      <c r="D862" s="121" t="s">
        <v>71</v>
      </c>
      <c r="E862" s="130" t="s">
        <v>1023</v>
      </c>
      <c r="F862" s="130" t="s">
        <v>1024</v>
      </c>
      <c r="I862" s="123"/>
      <c r="J862" s="131">
        <f>BK862</f>
        <v>0</v>
      </c>
      <c r="L862" s="120"/>
      <c r="M862" s="125"/>
      <c r="P862" s="126">
        <f>SUM(P863:P864)</f>
        <v>0</v>
      </c>
      <c r="R862" s="126">
        <f>SUM(R863:R864)</f>
        <v>0</v>
      </c>
      <c r="T862" s="127">
        <f>SUM(T863:T864)</f>
        <v>0</v>
      </c>
      <c r="AR862" s="121" t="s">
        <v>79</v>
      </c>
      <c r="AT862" s="128" t="s">
        <v>71</v>
      </c>
      <c r="AU862" s="128" t="s">
        <v>79</v>
      </c>
      <c r="AY862" s="121" t="s">
        <v>166</v>
      </c>
      <c r="BK862" s="129">
        <f>SUM(BK863:BK864)</f>
        <v>0</v>
      </c>
    </row>
    <row r="863" spans="2:65" s="1" customFormat="1" ht="33" customHeight="1">
      <c r="B863" s="33"/>
      <c r="C863" s="132" t="s">
        <v>1141</v>
      </c>
      <c r="D863" s="132" t="s">
        <v>168</v>
      </c>
      <c r="E863" s="133" t="s">
        <v>1026</v>
      </c>
      <c r="F863" s="134" t="s">
        <v>1027</v>
      </c>
      <c r="G863" s="135" t="s">
        <v>197</v>
      </c>
      <c r="H863" s="136">
        <v>89.956000000000003</v>
      </c>
      <c r="I863" s="137"/>
      <c r="J863" s="138">
        <f>ROUND(I863*H863,2)</f>
        <v>0</v>
      </c>
      <c r="K863" s="134" t="s">
        <v>172</v>
      </c>
      <c r="L863" s="33"/>
      <c r="M863" s="139" t="s">
        <v>19</v>
      </c>
      <c r="N863" s="140" t="s">
        <v>44</v>
      </c>
      <c r="P863" s="141">
        <f>O863*H863</f>
        <v>0</v>
      </c>
      <c r="Q863" s="141">
        <v>0</v>
      </c>
      <c r="R863" s="141">
        <f>Q863*H863</f>
        <v>0</v>
      </c>
      <c r="S863" s="141">
        <v>0</v>
      </c>
      <c r="T863" s="142">
        <f>S863*H863</f>
        <v>0</v>
      </c>
      <c r="AR863" s="143" t="s">
        <v>173</v>
      </c>
      <c r="AT863" s="143" t="s">
        <v>168</v>
      </c>
      <c r="AU863" s="143" t="s">
        <v>85</v>
      </c>
      <c r="AY863" s="18" t="s">
        <v>166</v>
      </c>
      <c r="BE863" s="144">
        <f>IF(N863="základní",J863,0)</f>
        <v>0</v>
      </c>
      <c r="BF863" s="144">
        <f>IF(N863="snížená",J863,0)</f>
        <v>0</v>
      </c>
      <c r="BG863" s="144">
        <f>IF(N863="zákl. přenesená",J863,0)</f>
        <v>0</v>
      </c>
      <c r="BH863" s="144">
        <f>IF(N863="sníž. přenesená",J863,0)</f>
        <v>0</v>
      </c>
      <c r="BI863" s="144">
        <f>IF(N863="nulová",J863,0)</f>
        <v>0</v>
      </c>
      <c r="BJ863" s="18" t="s">
        <v>85</v>
      </c>
      <c r="BK863" s="144">
        <f>ROUND(I863*H863,2)</f>
        <v>0</v>
      </c>
      <c r="BL863" s="18" t="s">
        <v>173</v>
      </c>
      <c r="BM863" s="143" t="s">
        <v>2953</v>
      </c>
    </row>
    <row r="864" spans="2:65" s="1" customFormat="1">
      <c r="B864" s="33"/>
      <c r="D864" s="145" t="s">
        <v>175</v>
      </c>
      <c r="F864" s="146" t="s">
        <v>1029</v>
      </c>
      <c r="I864" s="147"/>
      <c r="L864" s="33"/>
      <c r="M864" s="148"/>
      <c r="T864" s="54"/>
      <c r="AT864" s="18" t="s">
        <v>175</v>
      </c>
      <c r="AU864" s="18" t="s">
        <v>85</v>
      </c>
    </row>
    <row r="865" spans="2:65" s="11" customFormat="1" ht="25.9" customHeight="1">
      <c r="B865" s="120"/>
      <c r="D865" s="121" t="s">
        <v>71</v>
      </c>
      <c r="E865" s="122" t="s">
        <v>1030</v>
      </c>
      <c r="F865" s="122" t="s">
        <v>1031</v>
      </c>
      <c r="I865" s="123"/>
      <c r="J865" s="124">
        <f>BK865</f>
        <v>0</v>
      </c>
      <c r="L865" s="120"/>
      <c r="M865" s="125"/>
      <c r="P865" s="126">
        <f>P866+P883+P904+P925+P933+P1034+P1084+P1129+P1136+P1150+P1183</f>
        <v>0</v>
      </c>
      <c r="R865" s="126">
        <f>R866+R883+R904+R925+R933+R1034+R1084+R1129+R1136+R1150+R1183</f>
        <v>3.5747289700000002</v>
      </c>
      <c r="T865" s="127">
        <f>T866+T883+T904+T925+T933+T1034+T1084+T1129+T1136+T1150+T1183</f>
        <v>0.67274061000000007</v>
      </c>
      <c r="AR865" s="121" t="s">
        <v>85</v>
      </c>
      <c r="AT865" s="128" t="s">
        <v>71</v>
      </c>
      <c r="AU865" s="128" t="s">
        <v>72</v>
      </c>
      <c r="AY865" s="121" t="s">
        <v>166</v>
      </c>
      <c r="BK865" s="129">
        <f>BK866+BK883+BK904+BK925+BK933+BK1034+BK1084+BK1129+BK1136+BK1150+BK1183</f>
        <v>0</v>
      </c>
    </row>
    <row r="866" spans="2:65" s="11" customFormat="1" ht="22.9" customHeight="1">
      <c r="B866" s="120"/>
      <c r="D866" s="121" t="s">
        <v>71</v>
      </c>
      <c r="E866" s="130" t="s">
        <v>2049</v>
      </c>
      <c r="F866" s="130" t="s">
        <v>2050</v>
      </c>
      <c r="I866" s="123"/>
      <c r="J866" s="131">
        <f>BK866</f>
        <v>0</v>
      </c>
      <c r="L866" s="120"/>
      <c r="M866" s="125"/>
      <c r="P866" s="126">
        <f>SUM(P867:P882)</f>
        <v>0</v>
      </c>
      <c r="R866" s="126">
        <f>SUM(R867:R882)</f>
        <v>0.15807200000000002</v>
      </c>
      <c r="T866" s="127">
        <f>SUM(T867:T882)</f>
        <v>0.11789999999999999</v>
      </c>
      <c r="AR866" s="121" t="s">
        <v>85</v>
      </c>
      <c r="AT866" s="128" t="s">
        <v>71</v>
      </c>
      <c r="AU866" s="128" t="s">
        <v>79</v>
      </c>
      <c r="AY866" s="121" t="s">
        <v>166</v>
      </c>
      <c r="BK866" s="129">
        <f>SUM(BK867:BK882)</f>
        <v>0</v>
      </c>
    </row>
    <row r="867" spans="2:65" s="1" customFormat="1" ht="16.5" customHeight="1">
      <c r="B867" s="33"/>
      <c r="C867" s="132" t="s">
        <v>1147</v>
      </c>
      <c r="D867" s="132" t="s">
        <v>168</v>
      </c>
      <c r="E867" s="133" t="s">
        <v>2954</v>
      </c>
      <c r="F867" s="134" t="s">
        <v>2955</v>
      </c>
      <c r="G867" s="135" t="s">
        <v>232</v>
      </c>
      <c r="H867" s="136">
        <v>26.2</v>
      </c>
      <c r="I867" s="137"/>
      <c r="J867" s="138">
        <f>ROUND(I867*H867,2)</f>
        <v>0</v>
      </c>
      <c r="K867" s="134" t="s">
        <v>172</v>
      </c>
      <c r="L867" s="33"/>
      <c r="M867" s="139" t="s">
        <v>19</v>
      </c>
      <c r="N867" s="140" t="s">
        <v>44</v>
      </c>
      <c r="P867" s="141">
        <f>O867*H867</f>
        <v>0</v>
      </c>
      <c r="Q867" s="141">
        <v>0</v>
      </c>
      <c r="R867" s="141">
        <f>Q867*H867</f>
        <v>0</v>
      </c>
      <c r="S867" s="141">
        <v>4.4999999999999997E-3</v>
      </c>
      <c r="T867" s="142">
        <f>S867*H867</f>
        <v>0.11789999999999999</v>
      </c>
      <c r="AR867" s="143" t="s">
        <v>291</v>
      </c>
      <c r="AT867" s="143" t="s">
        <v>168</v>
      </c>
      <c r="AU867" s="143" t="s">
        <v>85</v>
      </c>
      <c r="AY867" s="18" t="s">
        <v>166</v>
      </c>
      <c r="BE867" s="144">
        <f>IF(N867="základní",J867,0)</f>
        <v>0</v>
      </c>
      <c r="BF867" s="144">
        <f>IF(N867="snížená",J867,0)</f>
        <v>0</v>
      </c>
      <c r="BG867" s="144">
        <f>IF(N867="zákl. přenesená",J867,0)</f>
        <v>0</v>
      </c>
      <c r="BH867" s="144">
        <f>IF(N867="sníž. přenesená",J867,0)</f>
        <v>0</v>
      </c>
      <c r="BI867" s="144">
        <f>IF(N867="nulová",J867,0)</f>
        <v>0</v>
      </c>
      <c r="BJ867" s="18" t="s">
        <v>85</v>
      </c>
      <c r="BK867" s="144">
        <f>ROUND(I867*H867,2)</f>
        <v>0</v>
      </c>
      <c r="BL867" s="18" t="s">
        <v>291</v>
      </c>
      <c r="BM867" s="143" t="s">
        <v>2956</v>
      </c>
    </row>
    <row r="868" spans="2:65" s="1" customFormat="1">
      <c r="B868" s="33"/>
      <c r="D868" s="145" t="s">
        <v>175</v>
      </c>
      <c r="F868" s="146" t="s">
        <v>2957</v>
      </c>
      <c r="I868" s="147"/>
      <c r="L868" s="33"/>
      <c r="M868" s="148"/>
      <c r="T868" s="54"/>
      <c r="AT868" s="18" t="s">
        <v>175</v>
      </c>
      <c r="AU868" s="18" t="s">
        <v>85</v>
      </c>
    </row>
    <row r="869" spans="2:65" s="12" customFormat="1">
      <c r="B869" s="149"/>
      <c r="D869" s="150" t="s">
        <v>177</v>
      </c>
      <c r="E869" s="151" t="s">
        <v>19</v>
      </c>
      <c r="F869" s="152" t="s">
        <v>2958</v>
      </c>
      <c r="H869" s="151" t="s">
        <v>19</v>
      </c>
      <c r="I869" s="153"/>
      <c r="L869" s="149"/>
      <c r="M869" s="154"/>
      <c r="T869" s="155"/>
      <c r="AT869" s="151" t="s">
        <v>177</v>
      </c>
      <c r="AU869" s="151" t="s">
        <v>85</v>
      </c>
      <c r="AV869" s="12" t="s">
        <v>79</v>
      </c>
      <c r="AW869" s="12" t="s">
        <v>33</v>
      </c>
      <c r="AX869" s="12" t="s">
        <v>72</v>
      </c>
      <c r="AY869" s="151" t="s">
        <v>166</v>
      </c>
    </row>
    <row r="870" spans="2:65" s="13" customFormat="1">
      <c r="B870" s="156"/>
      <c r="D870" s="150" t="s">
        <v>177</v>
      </c>
      <c r="E870" s="157" t="s">
        <v>19</v>
      </c>
      <c r="F870" s="158" t="s">
        <v>2959</v>
      </c>
      <c r="H870" s="159">
        <v>26.2</v>
      </c>
      <c r="I870" s="160"/>
      <c r="L870" s="156"/>
      <c r="M870" s="161"/>
      <c r="T870" s="162"/>
      <c r="AT870" s="157" t="s">
        <v>177</v>
      </c>
      <c r="AU870" s="157" t="s">
        <v>85</v>
      </c>
      <c r="AV870" s="13" t="s">
        <v>85</v>
      </c>
      <c r="AW870" s="13" t="s">
        <v>33</v>
      </c>
      <c r="AX870" s="13" t="s">
        <v>79</v>
      </c>
      <c r="AY870" s="157" t="s">
        <v>166</v>
      </c>
    </row>
    <row r="871" spans="2:65" s="1" customFormat="1" ht="21.75" customHeight="1">
      <c r="B871" s="33"/>
      <c r="C871" s="132" t="s">
        <v>1154</v>
      </c>
      <c r="D871" s="132" t="s">
        <v>168</v>
      </c>
      <c r="E871" s="133" t="s">
        <v>2960</v>
      </c>
      <c r="F871" s="134" t="s">
        <v>2961</v>
      </c>
      <c r="G871" s="135" t="s">
        <v>232</v>
      </c>
      <c r="H871" s="136">
        <v>22.2</v>
      </c>
      <c r="I871" s="137"/>
      <c r="J871" s="138">
        <f>ROUND(I871*H871,2)</f>
        <v>0</v>
      </c>
      <c r="K871" s="134" t="s">
        <v>172</v>
      </c>
      <c r="L871" s="33"/>
      <c r="M871" s="139" t="s">
        <v>19</v>
      </c>
      <c r="N871" s="140" t="s">
        <v>44</v>
      </c>
      <c r="P871" s="141">
        <f>O871*H871</f>
        <v>0</v>
      </c>
      <c r="Q871" s="141">
        <v>0</v>
      </c>
      <c r="R871" s="141">
        <f>Q871*H871</f>
        <v>0</v>
      </c>
      <c r="S871" s="141">
        <v>0</v>
      </c>
      <c r="T871" s="142">
        <f>S871*H871</f>
        <v>0</v>
      </c>
      <c r="AR871" s="143" t="s">
        <v>291</v>
      </c>
      <c r="AT871" s="143" t="s">
        <v>168</v>
      </c>
      <c r="AU871" s="143" t="s">
        <v>85</v>
      </c>
      <c r="AY871" s="18" t="s">
        <v>166</v>
      </c>
      <c r="BE871" s="144">
        <f>IF(N871="základní",J871,0)</f>
        <v>0</v>
      </c>
      <c r="BF871" s="144">
        <f>IF(N871="snížená",J871,0)</f>
        <v>0</v>
      </c>
      <c r="BG871" s="144">
        <f>IF(N871="zákl. přenesená",J871,0)</f>
        <v>0</v>
      </c>
      <c r="BH871" s="144">
        <f>IF(N871="sníž. přenesená",J871,0)</f>
        <v>0</v>
      </c>
      <c r="BI871" s="144">
        <f>IF(N871="nulová",J871,0)</f>
        <v>0</v>
      </c>
      <c r="BJ871" s="18" t="s">
        <v>85</v>
      </c>
      <c r="BK871" s="144">
        <f>ROUND(I871*H871,2)</f>
        <v>0</v>
      </c>
      <c r="BL871" s="18" t="s">
        <v>291</v>
      </c>
      <c r="BM871" s="143" t="s">
        <v>2962</v>
      </c>
    </row>
    <row r="872" spans="2:65" s="1" customFormat="1">
      <c r="B872" s="33"/>
      <c r="D872" s="145" t="s">
        <v>175</v>
      </c>
      <c r="F872" s="146" t="s">
        <v>2963</v>
      </c>
      <c r="I872" s="147"/>
      <c r="L872" s="33"/>
      <c r="M872" s="148"/>
      <c r="T872" s="54"/>
      <c r="AT872" s="18" t="s">
        <v>175</v>
      </c>
      <c r="AU872" s="18" t="s">
        <v>85</v>
      </c>
    </row>
    <row r="873" spans="2:65" s="12" customFormat="1">
      <c r="B873" s="149"/>
      <c r="D873" s="150" t="s">
        <v>177</v>
      </c>
      <c r="E873" s="151" t="s">
        <v>19</v>
      </c>
      <c r="F873" s="152" t="s">
        <v>2749</v>
      </c>
      <c r="H873" s="151" t="s">
        <v>19</v>
      </c>
      <c r="I873" s="153"/>
      <c r="L873" s="149"/>
      <c r="M873" s="154"/>
      <c r="T873" s="155"/>
      <c r="AT873" s="151" t="s">
        <v>177</v>
      </c>
      <c r="AU873" s="151" t="s">
        <v>85</v>
      </c>
      <c r="AV873" s="12" t="s">
        <v>79</v>
      </c>
      <c r="AW873" s="12" t="s">
        <v>33</v>
      </c>
      <c r="AX873" s="12" t="s">
        <v>72</v>
      </c>
      <c r="AY873" s="151" t="s">
        <v>166</v>
      </c>
    </row>
    <row r="874" spans="2:65" s="13" customFormat="1">
      <c r="B874" s="156"/>
      <c r="D874" s="150" t="s">
        <v>177</v>
      </c>
      <c r="E874" s="157" t="s">
        <v>19</v>
      </c>
      <c r="F874" s="158" t="s">
        <v>2750</v>
      </c>
      <c r="H874" s="159">
        <v>22.2</v>
      </c>
      <c r="I874" s="160"/>
      <c r="L874" s="156"/>
      <c r="M874" s="161"/>
      <c r="T874" s="162"/>
      <c r="AT874" s="157" t="s">
        <v>177</v>
      </c>
      <c r="AU874" s="157" t="s">
        <v>85</v>
      </c>
      <c r="AV874" s="13" t="s">
        <v>85</v>
      </c>
      <c r="AW874" s="13" t="s">
        <v>33</v>
      </c>
      <c r="AX874" s="13" t="s">
        <v>79</v>
      </c>
      <c r="AY874" s="157" t="s">
        <v>166</v>
      </c>
    </row>
    <row r="875" spans="2:65" s="1" customFormat="1" ht="16.5" customHeight="1">
      <c r="B875" s="33"/>
      <c r="C875" s="177" t="s">
        <v>1160</v>
      </c>
      <c r="D875" s="177" t="s">
        <v>488</v>
      </c>
      <c r="E875" s="178" t="s">
        <v>2061</v>
      </c>
      <c r="F875" s="179" t="s">
        <v>2062</v>
      </c>
      <c r="G875" s="180" t="s">
        <v>197</v>
      </c>
      <c r="H875" s="181">
        <v>8.0000000000000002E-3</v>
      </c>
      <c r="I875" s="182"/>
      <c r="J875" s="183">
        <f>ROUND(I875*H875,2)</f>
        <v>0</v>
      </c>
      <c r="K875" s="179" t="s">
        <v>172</v>
      </c>
      <c r="L875" s="184"/>
      <c r="M875" s="185" t="s">
        <v>19</v>
      </c>
      <c r="N875" s="186" t="s">
        <v>44</v>
      </c>
      <c r="P875" s="141">
        <f>O875*H875</f>
        <v>0</v>
      </c>
      <c r="Q875" s="141">
        <v>1</v>
      </c>
      <c r="R875" s="141">
        <f>Q875*H875</f>
        <v>8.0000000000000002E-3</v>
      </c>
      <c r="S875" s="141">
        <v>0</v>
      </c>
      <c r="T875" s="142">
        <f>S875*H875</f>
        <v>0</v>
      </c>
      <c r="AR875" s="143" t="s">
        <v>479</v>
      </c>
      <c r="AT875" s="143" t="s">
        <v>488</v>
      </c>
      <c r="AU875" s="143" t="s">
        <v>85</v>
      </c>
      <c r="AY875" s="18" t="s">
        <v>166</v>
      </c>
      <c r="BE875" s="144">
        <f>IF(N875="základní",J875,0)</f>
        <v>0</v>
      </c>
      <c r="BF875" s="144">
        <f>IF(N875="snížená",J875,0)</f>
        <v>0</v>
      </c>
      <c r="BG875" s="144">
        <f>IF(N875="zákl. přenesená",J875,0)</f>
        <v>0</v>
      </c>
      <c r="BH875" s="144">
        <f>IF(N875="sníž. přenesená",J875,0)</f>
        <v>0</v>
      </c>
      <c r="BI875" s="144">
        <f>IF(N875="nulová",J875,0)</f>
        <v>0</v>
      </c>
      <c r="BJ875" s="18" t="s">
        <v>85</v>
      </c>
      <c r="BK875" s="144">
        <f>ROUND(I875*H875,2)</f>
        <v>0</v>
      </c>
      <c r="BL875" s="18" t="s">
        <v>291</v>
      </c>
      <c r="BM875" s="143" t="s">
        <v>2964</v>
      </c>
    </row>
    <row r="876" spans="2:65" s="13" customFormat="1">
      <c r="B876" s="156"/>
      <c r="D876" s="150" t="s">
        <v>177</v>
      </c>
      <c r="F876" s="158" t="s">
        <v>2965</v>
      </c>
      <c r="H876" s="159">
        <v>8.0000000000000002E-3</v>
      </c>
      <c r="I876" s="160"/>
      <c r="L876" s="156"/>
      <c r="M876" s="161"/>
      <c r="T876" s="162"/>
      <c r="AT876" s="157" t="s">
        <v>177</v>
      </c>
      <c r="AU876" s="157" t="s">
        <v>85</v>
      </c>
      <c r="AV876" s="13" t="s">
        <v>85</v>
      </c>
      <c r="AW876" s="13" t="s">
        <v>4</v>
      </c>
      <c r="AX876" s="13" t="s">
        <v>79</v>
      </c>
      <c r="AY876" s="157" t="s">
        <v>166</v>
      </c>
    </row>
    <row r="877" spans="2:65" s="1" customFormat="1" ht="16.5" customHeight="1">
      <c r="B877" s="33"/>
      <c r="C877" s="132" t="s">
        <v>1165</v>
      </c>
      <c r="D877" s="132" t="s">
        <v>168</v>
      </c>
      <c r="E877" s="133" t="s">
        <v>2966</v>
      </c>
      <c r="F877" s="134" t="s">
        <v>2967</v>
      </c>
      <c r="G877" s="135" t="s">
        <v>232</v>
      </c>
      <c r="H877" s="136">
        <v>22.2</v>
      </c>
      <c r="I877" s="137"/>
      <c r="J877" s="138">
        <f>ROUND(I877*H877,2)</f>
        <v>0</v>
      </c>
      <c r="K877" s="134" t="s">
        <v>172</v>
      </c>
      <c r="L877" s="33"/>
      <c r="M877" s="139" t="s">
        <v>19</v>
      </c>
      <c r="N877" s="140" t="s">
        <v>44</v>
      </c>
      <c r="P877" s="141">
        <f>O877*H877</f>
        <v>0</v>
      </c>
      <c r="Q877" s="141">
        <v>4.0000000000000002E-4</v>
      </c>
      <c r="R877" s="141">
        <f>Q877*H877</f>
        <v>8.8800000000000007E-3</v>
      </c>
      <c r="S877" s="141">
        <v>0</v>
      </c>
      <c r="T877" s="142">
        <f>S877*H877</f>
        <v>0</v>
      </c>
      <c r="AR877" s="143" t="s">
        <v>291</v>
      </c>
      <c r="AT877" s="143" t="s">
        <v>168</v>
      </c>
      <c r="AU877" s="143" t="s">
        <v>85</v>
      </c>
      <c r="AY877" s="18" t="s">
        <v>166</v>
      </c>
      <c r="BE877" s="144">
        <f>IF(N877="základní",J877,0)</f>
        <v>0</v>
      </c>
      <c r="BF877" s="144">
        <f>IF(N877="snížená",J877,0)</f>
        <v>0</v>
      </c>
      <c r="BG877" s="144">
        <f>IF(N877="zákl. přenesená",J877,0)</f>
        <v>0</v>
      </c>
      <c r="BH877" s="144">
        <f>IF(N877="sníž. přenesená",J877,0)</f>
        <v>0</v>
      </c>
      <c r="BI877" s="144">
        <f>IF(N877="nulová",J877,0)</f>
        <v>0</v>
      </c>
      <c r="BJ877" s="18" t="s">
        <v>85</v>
      </c>
      <c r="BK877" s="144">
        <f>ROUND(I877*H877,2)</f>
        <v>0</v>
      </c>
      <c r="BL877" s="18" t="s">
        <v>291</v>
      </c>
      <c r="BM877" s="143" t="s">
        <v>2968</v>
      </c>
    </row>
    <row r="878" spans="2:65" s="1" customFormat="1">
      <c r="B878" s="33"/>
      <c r="D878" s="145" t="s">
        <v>175</v>
      </c>
      <c r="F878" s="146" t="s">
        <v>2969</v>
      </c>
      <c r="I878" s="147"/>
      <c r="L878" s="33"/>
      <c r="M878" s="148"/>
      <c r="T878" s="54"/>
      <c r="AT878" s="18" t="s">
        <v>175</v>
      </c>
      <c r="AU878" s="18" t="s">
        <v>85</v>
      </c>
    </row>
    <row r="879" spans="2:65" s="1" customFormat="1" ht="24.2" customHeight="1">
      <c r="B879" s="33"/>
      <c r="C879" s="177" t="s">
        <v>1170</v>
      </c>
      <c r="D879" s="177" t="s">
        <v>488</v>
      </c>
      <c r="E879" s="178" t="s">
        <v>2970</v>
      </c>
      <c r="F879" s="179" t="s">
        <v>2971</v>
      </c>
      <c r="G879" s="180" t="s">
        <v>232</v>
      </c>
      <c r="H879" s="181">
        <v>26.64</v>
      </c>
      <c r="I879" s="182"/>
      <c r="J879" s="183">
        <f>ROUND(I879*H879,2)</f>
        <v>0</v>
      </c>
      <c r="K879" s="179" t="s">
        <v>172</v>
      </c>
      <c r="L879" s="184"/>
      <c r="M879" s="185" t="s">
        <v>19</v>
      </c>
      <c r="N879" s="186" t="s">
        <v>44</v>
      </c>
      <c r="P879" s="141">
        <f>O879*H879</f>
        <v>0</v>
      </c>
      <c r="Q879" s="141">
        <v>5.3E-3</v>
      </c>
      <c r="R879" s="141">
        <f>Q879*H879</f>
        <v>0.14119200000000001</v>
      </c>
      <c r="S879" s="141">
        <v>0</v>
      </c>
      <c r="T879" s="142">
        <f>S879*H879</f>
        <v>0</v>
      </c>
      <c r="AR879" s="143" t="s">
        <v>479</v>
      </c>
      <c r="AT879" s="143" t="s">
        <v>488</v>
      </c>
      <c r="AU879" s="143" t="s">
        <v>85</v>
      </c>
      <c r="AY879" s="18" t="s">
        <v>166</v>
      </c>
      <c r="BE879" s="144">
        <f>IF(N879="základní",J879,0)</f>
        <v>0</v>
      </c>
      <c r="BF879" s="144">
        <f>IF(N879="snížená",J879,0)</f>
        <v>0</v>
      </c>
      <c r="BG879" s="144">
        <f>IF(N879="zákl. přenesená",J879,0)</f>
        <v>0</v>
      </c>
      <c r="BH879" s="144">
        <f>IF(N879="sníž. přenesená",J879,0)</f>
        <v>0</v>
      </c>
      <c r="BI879" s="144">
        <f>IF(N879="nulová",J879,0)</f>
        <v>0</v>
      </c>
      <c r="BJ879" s="18" t="s">
        <v>85</v>
      </c>
      <c r="BK879" s="144">
        <f>ROUND(I879*H879,2)</f>
        <v>0</v>
      </c>
      <c r="BL879" s="18" t="s">
        <v>291</v>
      </c>
      <c r="BM879" s="143" t="s">
        <v>2972</v>
      </c>
    </row>
    <row r="880" spans="2:65" s="13" customFormat="1">
      <c r="B880" s="156"/>
      <c r="D880" s="150" t="s">
        <v>177</v>
      </c>
      <c r="F880" s="158" t="s">
        <v>2973</v>
      </c>
      <c r="H880" s="159">
        <v>26.64</v>
      </c>
      <c r="I880" s="160"/>
      <c r="L880" s="156"/>
      <c r="M880" s="161"/>
      <c r="T880" s="162"/>
      <c r="AT880" s="157" t="s">
        <v>177</v>
      </c>
      <c r="AU880" s="157" t="s">
        <v>85</v>
      </c>
      <c r="AV880" s="13" t="s">
        <v>85</v>
      </c>
      <c r="AW880" s="13" t="s">
        <v>4</v>
      </c>
      <c r="AX880" s="13" t="s">
        <v>79</v>
      </c>
      <c r="AY880" s="157" t="s">
        <v>166</v>
      </c>
    </row>
    <row r="881" spans="2:65" s="1" customFormat="1" ht="24.2" customHeight="1">
      <c r="B881" s="33"/>
      <c r="C881" s="132" t="s">
        <v>1177</v>
      </c>
      <c r="D881" s="132" t="s">
        <v>168</v>
      </c>
      <c r="E881" s="133" t="s">
        <v>2076</v>
      </c>
      <c r="F881" s="134" t="s">
        <v>2077</v>
      </c>
      <c r="G881" s="135" t="s">
        <v>1049</v>
      </c>
      <c r="H881" s="187"/>
      <c r="I881" s="137"/>
      <c r="J881" s="138">
        <f>ROUND(I881*H881,2)</f>
        <v>0</v>
      </c>
      <c r="K881" s="134" t="s">
        <v>172</v>
      </c>
      <c r="L881" s="33"/>
      <c r="M881" s="139" t="s">
        <v>19</v>
      </c>
      <c r="N881" s="140" t="s">
        <v>44</v>
      </c>
      <c r="P881" s="141">
        <f>O881*H881</f>
        <v>0</v>
      </c>
      <c r="Q881" s="141">
        <v>0</v>
      </c>
      <c r="R881" s="141">
        <f>Q881*H881</f>
        <v>0</v>
      </c>
      <c r="S881" s="141">
        <v>0</v>
      </c>
      <c r="T881" s="142">
        <f>S881*H881</f>
        <v>0</v>
      </c>
      <c r="AR881" s="143" t="s">
        <v>291</v>
      </c>
      <c r="AT881" s="143" t="s">
        <v>168</v>
      </c>
      <c r="AU881" s="143" t="s">
        <v>85</v>
      </c>
      <c r="AY881" s="18" t="s">
        <v>166</v>
      </c>
      <c r="BE881" s="144">
        <f>IF(N881="základní",J881,0)</f>
        <v>0</v>
      </c>
      <c r="BF881" s="144">
        <f>IF(N881="snížená",J881,0)</f>
        <v>0</v>
      </c>
      <c r="BG881" s="144">
        <f>IF(N881="zákl. přenesená",J881,0)</f>
        <v>0</v>
      </c>
      <c r="BH881" s="144">
        <f>IF(N881="sníž. přenesená",J881,0)</f>
        <v>0</v>
      </c>
      <c r="BI881" s="144">
        <f>IF(N881="nulová",J881,0)</f>
        <v>0</v>
      </c>
      <c r="BJ881" s="18" t="s">
        <v>85</v>
      </c>
      <c r="BK881" s="144">
        <f>ROUND(I881*H881,2)</f>
        <v>0</v>
      </c>
      <c r="BL881" s="18" t="s">
        <v>291</v>
      </c>
      <c r="BM881" s="143" t="s">
        <v>2974</v>
      </c>
    </row>
    <row r="882" spans="2:65" s="1" customFormat="1">
      <c r="B882" s="33"/>
      <c r="D882" s="145" t="s">
        <v>175</v>
      </c>
      <c r="F882" s="146" t="s">
        <v>2079</v>
      </c>
      <c r="I882" s="147"/>
      <c r="L882" s="33"/>
      <c r="M882" s="148"/>
      <c r="T882" s="54"/>
      <c r="AT882" s="18" t="s">
        <v>175</v>
      </c>
      <c r="AU882" s="18" t="s">
        <v>85</v>
      </c>
    </row>
    <row r="883" spans="2:65" s="11" customFormat="1" ht="22.9" customHeight="1">
      <c r="B883" s="120"/>
      <c r="D883" s="121" t="s">
        <v>71</v>
      </c>
      <c r="E883" s="130" t="s">
        <v>1032</v>
      </c>
      <c r="F883" s="130" t="s">
        <v>1033</v>
      </c>
      <c r="I883" s="123"/>
      <c r="J883" s="131">
        <f>BK883</f>
        <v>0</v>
      </c>
      <c r="L883" s="120"/>
      <c r="M883" s="125"/>
      <c r="P883" s="126">
        <f>SUM(P884:P903)</f>
        <v>0</v>
      </c>
      <c r="R883" s="126">
        <f>SUM(R884:R903)</f>
        <v>3.9093000000000001E-3</v>
      </c>
      <c r="T883" s="127">
        <f>SUM(T884:T903)</f>
        <v>0</v>
      </c>
      <c r="AR883" s="121" t="s">
        <v>85</v>
      </c>
      <c r="AT883" s="128" t="s">
        <v>71</v>
      </c>
      <c r="AU883" s="128" t="s">
        <v>79</v>
      </c>
      <c r="AY883" s="121" t="s">
        <v>166</v>
      </c>
      <c r="BK883" s="129">
        <f>SUM(BK884:BK903)</f>
        <v>0</v>
      </c>
    </row>
    <row r="884" spans="2:65" s="1" customFormat="1" ht="24.2" customHeight="1">
      <c r="B884" s="33"/>
      <c r="C884" s="132" t="s">
        <v>1182</v>
      </c>
      <c r="D884" s="132" t="s">
        <v>168</v>
      </c>
      <c r="E884" s="133" t="s">
        <v>2975</v>
      </c>
      <c r="F884" s="134" t="s">
        <v>2976</v>
      </c>
      <c r="G884" s="135" t="s">
        <v>232</v>
      </c>
      <c r="H884" s="136">
        <v>9.8849999999999998</v>
      </c>
      <c r="I884" s="137"/>
      <c r="J884" s="138">
        <f>ROUND(I884*H884,2)</f>
        <v>0</v>
      </c>
      <c r="K884" s="134" t="s">
        <v>172</v>
      </c>
      <c r="L884" s="33"/>
      <c r="M884" s="139" t="s">
        <v>19</v>
      </c>
      <c r="N884" s="140" t="s">
        <v>44</v>
      </c>
      <c r="P884" s="141">
        <f>O884*H884</f>
        <v>0</v>
      </c>
      <c r="Q884" s="141">
        <v>0</v>
      </c>
      <c r="R884" s="141">
        <f>Q884*H884</f>
        <v>0</v>
      </c>
      <c r="S884" s="141">
        <v>0</v>
      </c>
      <c r="T884" s="142">
        <f>S884*H884</f>
        <v>0</v>
      </c>
      <c r="AR884" s="143" t="s">
        <v>291</v>
      </c>
      <c r="AT884" s="143" t="s">
        <v>168</v>
      </c>
      <c r="AU884" s="143" t="s">
        <v>85</v>
      </c>
      <c r="AY884" s="18" t="s">
        <v>166</v>
      </c>
      <c r="BE884" s="144">
        <f>IF(N884="základní",J884,0)</f>
        <v>0</v>
      </c>
      <c r="BF884" s="144">
        <f>IF(N884="snížená",J884,0)</f>
        <v>0</v>
      </c>
      <c r="BG884" s="144">
        <f>IF(N884="zákl. přenesená",J884,0)</f>
        <v>0</v>
      </c>
      <c r="BH884" s="144">
        <f>IF(N884="sníž. přenesená",J884,0)</f>
        <v>0</v>
      </c>
      <c r="BI884" s="144">
        <f>IF(N884="nulová",J884,0)</f>
        <v>0</v>
      </c>
      <c r="BJ884" s="18" t="s">
        <v>85</v>
      </c>
      <c r="BK884" s="144">
        <f>ROUND(I884*H884,2)</f>
        <v>0</v>
      </c>
      <c r="BL884" s="18" t="s">
        <v>291</v>
      </c>
      <c r="BM884" s="143" t="s">
        <v>2977</v>
      </c>
    </row>
    <row r="885" spans="2:65" s="1" customFormat="1">
      <c r="B885" s="33"/>
      <c r="D885" s="145" t="s">
        <v>175</v>
      </c>
      <c r="F885" s="146" t="s">
        <v>2978</v>
      </c>
      <c r="I885" s="147"/>
      <c r="L885" s="33"/>
      <c r="M885" s="148"/>
      <c r="T885" s="54"/>
      <c r="AT885" s="18" t="s">
        <v>175</v>
      </c>
      <c r="AU885" s="18" t="s">
        <v>85</v>
      </c>
    </row>
    <row r="886" spans="2:65" s="12" customFormat="1">
      <c r="B886" s="149"/>
      <c r="D886" s="150" t="s">
        <v>177</v>
      </c>
      <c r="E886" s="151" t="s">
        <v>19</v>
      </c>
      <c r="F886" s="152" t="s">
        <v>2979</v>
      </c>
      <c r="H886" s="151" t="s">
        <v>19</v>
      </c>
      <c r="I886" s="153"/>
      <c r="L886" s="149"/>
      <c r="M886" s="154"/>
      <c r="T886" s="155"/>
      <c r="AT886" s="151" t="s">
        <v>177</v>
      </c>
      <c r="AU886" s="151" t="s">
        <v>85</v>
      </c>
      <c r="AV886" s="12" t="s">
        <v>79</v>
      </c>
      <c r="AW886" s="12" t="s">
        <v>33</v>
      </c>
      <c r="AX886" s="12" t="s">
        <v>72</v>
      </c>
      <c r="AY886" s="151" t="s">
        <v>166</v>
      </c>
    </row>
    <row r="887" spans="2:65" s="12" customFormat="1">
      <c r="B887" s="149"/>
      <c r="D887" s="150" t="s">
        <v>177</v>
      </c>
      <c r="E887" s="151" t="s">
        <v>19</v>
      </c>
      <c r="F887" s="152" t="s">
        <v>2771</v>
      </c>
      <c r="H887" s="151" t="s">
        <v>19</v>
      </c>
      <c r="I887" s="153"/>
      <c r="L887" s="149"/>
      <c r="M887" s="154"/>
      <c r="T887" s="155"/>
      <c r="AT887" s="151" t="s">
        <v>177</v>
      </c>
      <c r="AU887" s="151" t="s">
        <v>85</v>
      </c>
      <c r="AV887" s="12" t="s">
        <v>79</v>
      </c>
      <c r="AW887" s="12" t="s">
        <v>33</v>
      </c>
      <c r="AX887" s="12" t="s">
        <v>72</v>
      </c>
      <c r="AY887" s="151" t="s">
        <v>166</v>
      </c>
    </row>
    <row r="888" spans="2:65" s="13" customFormat="1">
      <c r="B888" s="156"/>
      <c r="D888" s="150" t="s">
        <v>177</v>
      </c>
      <c r="E888" s="157" t="s">
        <v>19</v>
      </c>
      <c r="F888" s="158" t="s">
        <v>2784</v>
      </c>
      <c r="H888" s="159">
        <v>3.3149999999999999</v>
      </c>
      <c r="I888" s="160"/>
      <c r="L888" s="156"/>
      <c r="M888" s="161"/>
      <c r="T888" s="162"/>
      <c r="AT888" s="157" t="s">
        <v>177</v>
      </c>
      <c r="AU888" s="157" t="s">
        <v>85</v>
      </c>
      <c r="AV888" s="13" t="s">
        <v>85</v>
      </c>
      <c r="AW888" s="13" t="s">
        <v>33</v>
      </c>
      <c r="AX888" s="13" t="s">
        <v>72</v>
      </c>
      <c r="AY888" s="157" t="s">
        <v>166</v>
      </c>
    </row>
    <row r="889" spans="2:65" s="13" customFormat="1">
      <c r="B889" s="156"/>
      <c r="D889" s="150" t="s">
        <v>177</v>
      </c>
      <c r="E889" s="157" t="s">
        <v>19</v>
      </c>
      <c r="F889" s="158" t="s">
        <v>1763</v>
      </c>
      <c r="H889" s="159">
        <v>-0.36</v>
      </c>
      <c r="I889" s="160"/>
      <c r="L889" s="156"/>
      <c r="M889" s="161"/>
      <c r="T889" s="162"/>
      <c r="AT889" s="157" t="s">
        <v>177</v>
      </c>
      <c r="AU889" s="157" t="s">
        <v>85</v>
      </c>
      <c r="AV889" s="13" t="s">
        <v>85</v>
      </c>
      <c r="AW889" s="13" t="s">
        <v>33</v>
      </c>
      <c r="AX889" s="13" t="s">
        <v>72</v>
      </c>
      <c r="AY889" s="157" t="s">
        <v>166</v>
      </c>
    </row>
    <row r="890" spans="2:65" s="13" customFormat="1">
      <c r="B890" s="156"/>
      <c r="D890" s="150" t="s">
        <v>177</v>
      </c>
      <c r="E890" s="157" t="s">
        <v>19</v>
      </c>
      <c r="F890" s="158" t="s">
        <v>2783</v>
      </c>
      <c r="H890" s="159">
        <v>0.36</v>
      </c>
      <c r="I890" s="160"/>
      <c r="L890" s="156"/>
      <c r="M890" s="161"/>
      <c r="T890" s="162"/>
      <c r="AT890" s="157" t="s">
        <v>177</v>
      </c>
      <c r="AU890" s="157" t="s">
        <v>85</v>
      </c>
      <c r="AV890" s="13" t="s">
        <v>85</v>
      </c>
      <c r="AW890" s="13" t="s">
        <v>33</v>
      </c>
      <c r="AX890" s="13" t="s">
        <v>72</v>
      </c>
      <c r="AY890" s="157" t="s">
        <v>166</v>
      </c>
    </row>
    <row r="891" spans="2:65" s="12" customFormat="1">
      <c r="B891" s="149"/>
      <c r="D891" s="150" t="s">
        <v>177</v>
      </c>
      <c r="E891" s="151" t="s">
        <v>19</v>
      </c>
      <c r="F891" s="152" t="s">
        <v>2775</v>
      </c>
      <c r="H891" s="151" t="s">
        <v>19</v>
      </c>
      <c r="I891" s="153"/>
      <c r="L891" s="149"/>
      <c r="M891" s="154"/>
      <c r="T891" s="155"/>
      <c r="AT891" s="151" t="s">
        <v>177</v>
      </c>
      <c r="AU891" s="151" t="s">
        <v>85</v>
      </c>
      <c r="AV891" s="12" t="s">
        <v>79</v>
      </c>
      <c r="AW891" s="12" t="s">
        <v>33</v>
      </c>
      <c r="AX891" s="12" t="s">
        <v>72</v>
      </c>
      <c r="AY891" s="151" t="s">
        <v>166</v>
      </c>
    </row>
    <row r="892" spans="2:65" s="13" customFormat="1">
      <c r="B892" s="156"/>
      <c r="D892" s="150" t="s">
        <v>177</v>
      </c>
      <c r="E892" s="157" t="s">
        <v>19</v>
      </c>
      <c r="F892" s="158" t="s">
        <v>627</v>
      </c>
      <c r="H892" s="159">
        <v>2.2949999999999999</v>
      </c>
      <c r="I892" s="160"/>
      <c r="L892" s="156"/>
      <c r="M892" s="161"/>
      <c r="T892" s="162"/>
      <c r="AT892" s="157" t="s">
        <v>177</v>
      </c>
      <c r="AU892" s="157" t="s">
        <v>85</v>
      </c>
      <c r="AV892" s="13" t="s">
        <v>85</v>
      </c>
      <c r="AW892" s="13" t="s">
        <v>33</v>
      </c>
      <c r="AX892" s="13" t="s">
        <v>72</v>
      </c>
      <c r="AY892" s="157" t="s">
        <v>166</v>
      </c>
    </row>
    <row r="893" spans="2:65" s="13" customFormat="1">
      <c r="B893" s="156"/>
      <c r="D893" s="150" t="s">
        <v>177</v>
      </c>
      <c r="E893" s="157" t="s">
        <v>19</v>
      </c>
      <c r="F893" s="158" t="s">
        <v>2790</v>
      </c>
      <c r="H893" s="159">
        <v>0.99</v>
      </c>
      <c r="I893" s="160"/>
      <c r="L893" s="156"/>
      <c r="M893" s="161"/>
      <c r="T893" s="162"/>
      <c r="AT893" s="157" t="s">
        <v>177</v>
      </c>
      <c r="AU893" s="157" t="s">
        <v>85</v>
      </c>
      <c r="AV893" s="13" t="s">
        <v>85</v>
      </c>
      <c r="AW893" s="13" t="s">
        <v>33</v>
      </c>
      <c r="AX893" s="13" t="s">
        <v>72</v>
      </c>
      <c r="AY893" s="157" t="s">
        <v>166</v>
      </c>
    </row>
    <row r="894" spans="2:65" s="12" customFormat="1">
      <c r="B894" s="149"/>
      <c r="D894" s="150" t="s">
        <v>177</v>
      </c>
      <c r="E894" s="151" t="s">
        <v>19</v>
      </c>
      <c r="F894" s="152" t="s">
        <v>2778</v>
      </c>
      <c r="H894" s="151" t="s">
        <v>19</v>
      </c>
      <c r="I894" s="153"/>
      <c r="L894" s="149"/>
      <c r="M894" s="154"/>
      <c r="T894" s="155"/>
      <c r="AT894" s="151" t="s">
        <v>177</v>
      </c>
      <c r="AU894" s="151" t="s">
        <v>85</v>
      </c>
      <c r="AV894" s="12" t="s">
        <v>79</v>
      </c>
      <c r="AW894" s="12" t="s">
        <v>33</v>
      </c>
      <c r="AX894" s="12" t="s">
        <v>72</v>
      </c>
      <c r="AY894" s="151" t="s">
        <v>166</v>
      </c>
    </row>
    <row r="895" spans="2:65" s="13" customFormat="1">
      <c r="B895" s="156"/>
      <c r="D895" s="150" t="s">
        <v>177</v>
      </c>
      <c r="E895" s="157" t="s">
        <v>19</v>
      </c>
      <c r="F895" s="158" t="s">
        <v>2784</v>
      </c>
      <c r="H895" s="159">
        <v>3.3149999999999999</v>
      </c>
      <c r="I895" s="160"/>
      <c r="L895" s="156"/>
      <c r="M895" s="161"/>
      <c r="T895" s="162"/>
      <c r="AT895" s="157" t="s">
        <v>177</v>
      </c>
      <c r="AU895" s="157" t="s">
        <v>85</v>
      </c>
      <c r="AV895" s="13" t="s">
        <v>85</v>
      </c>
      <c r="AW895" s="13" t="s">
        <v>33</v>
      </c>
      <c r="AX895" s="13" t="s">
        <v>72</v>
      </c>
      <c r="AY895" s="157" t="s">
        <v>166</v>
      </c>
    </row>
    <row r="896" spans="2:65" s="13" customFormat="1">
      <c r="B896" s="156"/>
      <c r="D896" s="150" t="s">
        <v>177</v>
      </c>
      <c r="E896" s="157" t="s">
        <v>19</v>
      </c>
      <c r="F896" s="158" t="s">
        <v>1763</v>
      </c>
      <c r="H896" s="159">
        <v>-0.36</v>
      </c>
      <c r="I896" s="160"/>
      <c r="L896" s="156"/>
      <c r="M896" s="161"/>
      <c r="T896" s="162"/>
      <c r="AT896" s="157" t="s">
        <v>177</v>
      </c>
      <c r="AU896" s="157" t="s">
        <v>85</v>
      </c>
      <c r="AV896" s="13" t="s">
        <v>85</v>
      </c>
      <c r="AW896" s="13" t="s">
        <v>33</v>
      </c>
      <c r="AX896" s="13" t="s">
        <v>72</v>
      </c>
      <c r="AY896" s="157" t="s">
        <v>166</v>
      </c>
    </row>
    <row r="897" spans="2:65" s="13" customFormat="1">
      <c r="B897" s="156"/>
      <c r="D897" s="150" t="s">
        <v>177</v>
      </c>
      <c r="E897" s="157" t="s">
        <v>19</v>
      </c>
      <c r="F897" s="158" t="s">
        <v>2785</v>
      </c>
      <c r="H897" s="159">
        <v>0.33</v>
      </c>
      <c r="I897" s="160"/>
      <c r="L897" s="156"/>
      <c r="M897" s="161"/>
      <c r="T897" s="162"/>
      <c r="AT897" s="157" t="s">
        <v>177</v>
      </c>
      <c r="AU897" s="157" t="s">
        <v>85</v>
      </c>
      <c r="AV897" s="13" t="s">
        <v>85</v>
      </c>
      <c r="AW897" s="13" t="s">
        <v>33</v>
      </c>
      <c r="AX897" s="13" t="s">
        <v>72</v>
      </c>
      <c r="AY897" s="157" t="s">
        <v>166</v>
      </c>
    </row>
    <row r="898" spans="2:65" s="15" customFormat="1">
      <c r="B898" s="170"/>
      <c r="D898" s="150" t="s">
        <v>177</v>
      </c>
      <c r="E898" s="171" t="s">
        <v>19</v>
      </c>
      <c r="F898" s="172" t="s">
        <v>228</v>
      </c>
      <c r="H898" s="173">
        <v>9.8849999999999998</v>
      </c>
      <c r="I898" s="174"/>
      <c r="L898" s="170"/>
      <c r="M898" s="175"/>
      <c r="T898" s="176"/>
      <c r="AT898" s="171" t="s">
        <v>177</v>
      </c>
      <c r="AU898" s="171" t="s">
        <v>85</v>
      </c>
      <c r="AV898" s="15" t="s">
        <v>173</v>
      </c>
      <c r="AW898" s="15" t="s">
        <v>33</v>
      </c>
      <c r="AX898" s="15" t="s">
        <v>79</v>
      </c>
      <c r="AY898" s="171" t="s">
        <v>166</v>
      </c>
    </row>
    <row r="899" spans="2:65" s="1" customFormat="1" ht="16.5" customHeight="1">
      <c r="B899" s="33"/>
      <c r="C899" s="177" t="s">
        <v>1187</v>
      </c>
      <c r="D899" s="177" t="s">
        <v>488</v>
      </c>
      <c r="E899" s="178" t="s">
        <v>2980</v>
      </c>
      <c r="F899" s="179" t="s">
        <v>2981</v>
      </c>
      <c r="G899" s="180" t="s">
        <v>171</v>
      </c>
      <c r="H899" s="181">
        <v>1.2450000000000001</v>
      </c>
      <c r="I899" s="182"/>
      <c r="J899" s="183">
        <f>ROUND(I899*H899,2)</f>
        <v>0</v>
      </c>
      <c r="K899" s="179" t="s">
        <v>172</v>
      </c>
      <c r="L899" s="184"/>
      <c r="M899" s="185" t="s">
        <v>19</v>
      </c>
      <c r="N899" s="186" t="s">
        <v>44</v>
      </c>
      <c r="P899" s="141">
        <f>O899*H899</f>
        <v>0</v>
      </c>
      <c r="Q899" s="141">
        <v>3.14E-3</v>
      </c>
      <c r="R899" s="141">
        <f>Q899*H899</f>
        <v>3.9093000000000001E-3</v>
      </c>
      <c r="S899" s="141">
        <v>0</v>
      </c>
      <c r="T899" s="142">
        <f>S899*H899</f>
        <v>0</v>
      </c>
      <c r="AR899" s="143" t="s">
        <v>479</v>
      </c>
      <c r="AT899" s="143" t="s">
        <v>488</v>
      </c>
      <c r="AU899" s="143" t="s">
        <v>85</v>
      </c>
      <c r="AY899" s="18" t="s">
        <v>166</v>
      </c>
      <c r="BE899" s="144">
        <f>IF(N899="základní",J899,0)</f>
        <v>0</v>
      </c>
      <c r="BF899" s="144">
        <f>IF(N899="snížená",J899,0)</f>
        <v>0</v>
      </c>
      <c r="BG899" s="144">
        <f>IF(N899="zákl. přenesená",J899,0)</f>
        <v>0</v>
      </c>
      <c r="BH899" s="144">
        <f>IF(N899="sníž. přenesená",J899,0)</f>
        <v>0</v>
      </c>
      <c r="BI899" s="144">
        <f>IF(N899="nulová",J899,0)</f>
        <v>0</v>
      </c>
      <c r="BJ899" s="18" t="s">
        <v>85</v>
      </c>
      <c r="BK899" s="144">
        <f>ROUND(I899*H899,2)</f>
        <v>0</v>
      </c>
      <c r="BL899" s="18" t="s">
        <v>291</v>
      </c>
      <c r="BM899" s="143" t="s">
        <v>2982</v>
      </c>
    </row>
    <row r="900" spans="2:65" s="13" customFormat="1">
      <c r="B900" s="156"/>
      <c r="D900" s="150" t="s">
        <v>177</v>
      </c>
      <c r="E900" s="157" t="s">
        <v>19</v>
      </c>
      <c r="F900" s="158" t="s">
        <v>2983</v>
      </c>
      <c r="H900" s="159">
        <v>1.1859999999999999</v>
      </c>
      <c r="I900" s="160"/>
      <c r="L900" s="156"/>
      <c r="M900" s="161"/>
      <c r="T900" s="162"/>
      <c r="AT900" s="157" t="s">
        <v>177</v>
      </c>
      <c r="AU900" s="157" t="s">
        <v>85</v>
      </c>
      <c r="AV900" s="13" t="s">
        <v>85</v>
      </c>
      <c r="AW900" s="13" t="s">
        <v>33</v>
      </c>
      <c r="AX900" s="13" t="s">
        <v>79</v>
      </c>
      <c r="AY900" s="157" t="s">
        <v>166</v>
      </c>
    </row>
    <row r="901" spans="2:65" s="13" customFormat="1">
      <c r="B901" s="156"/>
      <c r="D901" s="150" t="s">
        <v>177</v>
      </c>
      <c r="F901" s="158" t="s">
        <v>2984</v>
      </c>
      <c r="H901" s="159">
        <v>1.2450000000000001</v>
      </c>
      <c r="I901" s="160"/>
      <c r="L901" s="156"/>
      <c r="M901" s="161"/>
      <c r="T901" s="162"/>
      <c r="AT901" s="157" t="s">
        <v>177</v>
      </c>
      <c r="AU901" s="157" t="s">
        <v>85</v>
      </c>
      <c r="AV901" s="13" t="s">
        <v>85</v>
      </c>
      <c r="AW901" s="13" t="s">
        <v>4</v>
      </c>
      <c r="AX901" s="13" t="s">
        <v>79</v>
      </c>
      <c r="AY901" s="157" t="s">
        <v>166</v>
      </c>
    </row>
    <row r="902" spans="2:65" s="1" customFormat="1" ht="24.2" customHeight="1">
      <c r="B902" s="33"/>
      <c r="C902" s="132" t="s">
        <v>1191</v>
      </c>
      <c r="D902" s="132" t="s">
        <v>168</v>
      </c>
      <c r="E902" s="133" t="s">
        <v>1047</v>
      </c>
      <c r="F902" s="134" t="s">
        <v>1048</v>
      </c>
      <c r="G902" s="135" t="s">
        <v>1049</v>
      </c>
      <c r="H902" s="187"/>
      <c r="I902" s="137"/>
      <c r="J902" s="138">
        <f>ROUND(I902*H902,2)</f>
        <v>0</v>
      </c>
      <c r="K902" s="134" t="s">
        <v>172</v>
      </c>
      <c r="L902" s="33"/>
      <c r="M902" s="139" t="s">
        <v>19</v>
      </c>
      <c r="N902" s="140" t="s">
        <v>44</v>
      </c>
      <c r="P902" s="141">
        <f>O902*H902</f>
        <v>0</v>
      </c>
      <c r="Q902" s="141">
        <v>0</v>
      </c>
      <c r="R902" s="141">
        <f>Q902*H902</f>
        <v>0</v>
      </c>
      <c r="S902" s="141">
        <v>0</v>
      </c>
      <c r="T902" s="142">
        <f>S902*H902</f>
        <v>0</v>
      </c>
      <c r="AR902" s="143" t="s">
        <v>291</v>
      </c>
      <c r="AT902" s="143" t="s">
        <v>168</v>
      </c>
      <c r="AU902" s="143" t="s">
        <v>85</v>
      </c>
      <c r="AY902" s="18" t="s">
        <v>166</v>
      </c>
      <c r="BE902" s="144">
        <f>IF(N902="základní",J902,0)</f>
        <v>0</v>
      </c>
      <c r="BF902" s="144">
        <f>IF(N902="snížená",J902,0)</f>
        <v>0</v>
      </c>
      <c r="BG902" s="144">
        <f>IF(N902="zákl. přenesená",J902,0)</f>
        <v>0</v>
      </c>
      <c r="BH902" s="144">
        <f>IF(N902="sníž. přenesená",J902,0)</f>
        <v>0</v>
      </c>
      <c r="BI902" s="144">
        <f>IF(N902="nulová",J902,0)</f>
        <v>0</v>
      </c>
      <c r="BJ902" s="18" t="s">
        <v>85</v>
      </c>
      <c r="BK902" s="144">
        <f>ROUND(I902*H902,2)</f>
        <v>0</v>
      </c>
      <c r="BL902" s="18" t="s">
        <v>291</v>
      </c>
      <c r="BM902" s="143" t="s">
        <v>2985</v>
      </c>
    </row>
    <row r="903" spans="2:65" s="1" customFormat="1">
      <c r="B903" s="33"/>
      <c r="D903" s="145" t="s">
        <v>175</v>
      </c>
      <c r="F903" s="146" t="s">
        <v>1051</v>
      </c>
      <c r="I903" s="147"/>
      <c r="L903" s="33"/>
      <c r="M903" s="148"/>
      <c r="T903" s="54"/>
      <c r="AT903" s="18" t="s">
        <v>175</v>
      </c>
      <c r="AU903" s="18" t="s">
        <v>85</v>
      </c>
    </row>
    <row r="904" spans="2:65" s="11" customFormat="1" ht="22.9" customHeight="1">
      <c r="B904" s="120"/>
      <c r="D904" s="121" t="s">
        <v>71</v>
      </c>
      <c r="E904" s="130" t="s">
        <v>1103</v>
      </c>
      <c r="F904" s="130" t="s">
        <v>1104</v>
      </c>
      <c r="I904" s="123"/>
      <c r="J904" s="131">
        <f>BK904</f>
        <v>0</v>
      </c>
      <c r="L904" s="120"/>
      <c r="M904" s="125"/>
      <c r="P904" s="126">
        <f>SUM(P905:P924)</f>
        <v>0</v>
      </c>
      <c r="R904" s="126">
        <f>SUM(R905:R924)</f>
        <v>0.46045185</v>
      </c>
      <c r="T904" s="127">
        <f>SUM(T905:T924)</f>
        <v>0</v>
      </c>
      <c r="AR904" s="121" t="s">
        <v>85</v>
      </c>
      <c r="AT904" s="128" t="s">
        <v>71</v>
      </c>
      <c r="AU904" s="128" t="s">
        <v>79</v>
      </c>
      <c r="AY904" s="121" t="s">
        <v>166</v>
      </c>
      <c r="BK904" s="129">
        <f>SUM(BK905:BK924)</f>
        <v>0</v>
      </c>
    </row>
    <row r="905" spans="2:65" s="1" customFormat="1" ht="37.9" customHeight="1">
      <c r="B905" s="33"/>
      <c r="C905" s="132" t="s">
        <v>1195</v>
      </c>
      <c r="D905" s="132" t="s">
        <v>168</v>
      </c>
      <c r="E905" s="133" t="s">
        <v>1106</v>
      </c>
      <c r="F905" s="134" t="s">
        <v>1107</v>
      </c>
      <c r="G905" s="135" t="s">
        <v>232</v>
      </c>
      <c r="H905" s="136">
        <v>10.595000000000001</v>
      </c>
      <c r="I905" s="137"/>
      <c r="J905" s="138">
        <f>ROUND(I905*H905,2)</f>
        <v>0</v>
      </c>
      <c r="K905" s="134" t="s">
        <v>172</v>
      </c>
      <c r="L905" s="33"/>
      <c r="M905" s="139" t="s">
        <v>19</v>
      </c>
      <c r="N905" s="140" t="s">
        <v>44</v>
      </c>
      <c r="P905" s="141">
        <f>O905*H905</f>
        <v>0</v>
      </c>
      <c r="Q905" s="141">
        <v>2.963E-2</v>
      </c>
      <c r="R905" s="141">
        <f>Q905*H905</f>
        <v>0.31392985000000001</v>
      </c>
      <c r="S905" s="141">
        <v>0</v>
      </c>
      <c r="T905" s="142">
        <f>S905*H905</f>
        <v>0</v>
      </c>
      <c r="AR905" s="143" t="s">
        <v>291</v>
      </c>
      <c r="AT905" s="143" t="s">
        <v>168</v>
      </c>
      <c r="AU905" s="143" t="s">
        <v>85</v>
      </c>
      <c r="AY905" s="18" t="s">
        <v>166</v>
      </c>
      <c r="BE905" s="144">
        <f>IF(N905="základní",J905,0)</f>
        <v>0</v>
      </c>
      <c r="BF905" s="144">
        <f>IF(N905="snížená",J905,0)</f>
        <v>0</v>
      </c>
      <c r="BG905" s="144">
        <f>IF(N905="zákl. přenesená",J905,0)</f>
        <v>0</v>
      </c>
      <c r="BH905" s="144">
        <f>IF(N905="sníž. přenesená",J905,0)</f>
        <v>0</v>
      </c>
      <c r="BI905" s="144">
        <f>IF(N905="nulová",J905,0)</f>
        <v>0</v>
      </c>
      <c r="BJ905" s="18" t="s">
        <v>85</v>
      </c>
      <c r="BK905" s="144">
        <f>ROUND(I905*H905,2)</f>
        <v>0</v>
      </c>
      <c r="BL905" s="18" t="s">
        <v>291</v>
      </c>
      <c r="BM905" s="143" t="s">
        <v>2986</v>
      </c>
    </row>
    <row r="906" spans="2:65" s="1" customFormat="1">
      <c r="B906" s="33"/>
      <c r="D906" s="145" t="s">
        <v>175</v>
      </c>
      <c r="F906" s="146" t="s">
        <v>1109</v>
      </c>
      <c r="I906" s="147"/>
      <c r="L906" s="33"/>
      <c r="M906" s="148"/>
      <c r="T906" s="54"/>
      <c r="AT906" s="18" t="s">
        <v>175</v>
      </c>
      <c r="AU906" s="18" t="s">
        <v>85</v>
      </c>
    </row>
    <row r="907" spans="2:65" s="12" customFormat="1">
      <c r="B907" s="149"/>
      <c r="D907" s="150" t="s">
        <v>177</v>
      </c>
      <c r="E907" s="151" t="s">
        <v>19</v>
      </c>
      <c r="F907" s="152" t="s">
        <v>213</v>
      </c>
      <c r="H907" s="151" t="s">
        <v>19</v>
      </c>
      <c r="I907" s="153"/>
      <c r="L907" s="149"/>
      <c r="M907" s="154"/>
      <c r="T907" s="155"/>
      <c r="AT907" s="151" t="s">
        <v>177</v>
      </c>
      <c r="AU907" s="151" t="s">
        <v>85</v>
      </c>
      <c r="AV907" s="12" t="s">
        <v>79</v>
      </c>
      <c r="AW907" s="12" t="s">
        <v>33</v>
      </c>
      <c r="AX907" s="12" t="s">
        <v>72</v>
      </c>
      <c r="AY907" s="151" t="s">
        <v>166</v>
      </c>
    </row>
    <row r="908" spans="2:65" s="13" customFormat="1">
      <c r="B908" s="156"/>
      <c r="D908" s="150" t="s">
        <v>177</v>
      </c>
      <c r="E908" s="157" t="s">
        <v>19</v>
      </c>
      <c r="F908" s="158" t="s">
        <v>1110</v>
      </c>
      <c r="H908" s="159">
        <v>2.2749999999999999</v>
      </c>
      <c r="I908" s="160"/>
      <c r="L908" s="156"/>
      <c r="M908" s="161"/>
      <c r="T908" s="162"/>
      <c r="AT908" s="157" t="s">
        <v>177</v>
      </c>
      <c r="AU908" s="157" t="s">
        <v>85</v>
      </c>
      <c r="AV908" s="13" t="s">
        <v>85</v>
      </c>
      <c r="AW908" s="13" t="s">
        <v>33</v>
      </c>
      <c r="AX908" s="13" t="s">
        <v>72</v>
      </c>
      <c r="AY908" s="157" t="s">
        <v>166</v>
      </c>
    </row>
    <row r="909" spans="2:65" s="12" customFormat="1">
      <c r="B909" s="149"/>
      <c r="D909" s="150" t="s">
        <v>177</v>
      </c>
      <c r="E909" s="151" t="s">
        <v>19</v>
      </c>
      <c r="F909" s="152" t="s">
        <v>218</v>
      </c>
      <c r="H909" s="151" t="s">
        <v>19</v>
      </c>
      <c r="I909" s="153"/>
      <c r="L909" s="149"/>
      <c r="M909" s="154"/>
      <c r="T909" s="155"/>
      <c r="AT909" s="151" t="s">
        <v>177</v>
      </c>
      <c r="AU909" s="151" t="s">
        <v>85</v>
      </c>
      <c r="AV909" s="12" t="s">
        <v>79</v>
      </c>
      <c r="AW909" s="12" t="s">
        <v>33</v>
      </c>
      <c r="AX909" s="12" t="s">
        <v>72</v>
      </c>
      <c r="AY909" s="151" t="s">
        <v>166</v>
      </c>
    </row>
    <row r="910" spans="2:65" s="13" customFormat="1">
      <c r="B910" s="156"/>
      <c r="D910" s="150" t="s">
        <v>177</v>
      </c>
      <c r="E910" s="157" t="s">
        <v>19</v>
      </c>
      <c r="F910" s="158" t="s">
        <v>1111</v>
      </c>
      <c r="H910" s="159">
        <v>8.32</v>
      </c>
      <c r="I910" s="160"/>
      <c r="L910" s="156"/>
      <c r="M910" s="161"/>
      <c r="T910" s="162"/>
      <c r="AT910" s="157" t="s">
        <v>177</v>
      </c>
      <c r="AU910" s="157" t="s">
        <v>85</v>
      </c>
      <c r="AV910" s="13" t="s">
        <v>85</v>
      </c>
      <c r="AW910" s="13" t="s">
        <v>33</v>
      </c>
      <c r="AX910" s="13" t="s">
        <v>72</v>
      </c>
      <c r="AY910" s="157" t="s">
        <v>166</v>
      </c>
    </row>
    <row r="911" spans="2:65" s="15" customFormat="1">
      <c r="B911" s="170"/>
      <c r="D911" s="150" t="s">
        <v>177</v>
      </c>
      <c r="E911" s="171" t="s">
        <v>19</v>
      </c>
      <c r="F911" s="172" t="s">
        <v>228</v>
      </c>
      <c r="H911" s="173">
        <v>10.595000000000001</v>
      </c>
      <c r="I911" s="174"/>
      <c r="L911" s="170"/>
      <c r="M911" s="175"/>
      <c r="T911" s="176"/>
      <c r="AT911" s="171" t="s">
        <v>177</v>
      </c>
      <c r="AU911" s="171" t="s">
        <v>85</v>
      </c>
      <c r="AV911" s="15" t="s">
        <v>173</v>
      </c>
      <c r="AW911" s="15" t="s">
        <v>33</v>
      </c>
      <c r="AX911" s="15" t="s">
        <v>79</v>
      </c>
      <c r="AY911" s="171" t="s">
        <v>166</v>
      </c>
    </row>
    <row r="912" spans="2:65" s="1" customFormat="1" ht="24.2" customHeight="1">
      <c r="B912" s="33"/>
      <c r="C912" s="132" t="s">
        <v>1199</v>
      </c>
      <c r="D912" s="132" t="s">
        <v>168</v>
      </c>
      <c r="E912" s="133" t="s">
        <v>2987</v>
      </c>
      <c r="F912" s="134" t="s">
        <v>2988</v>
      </c>
      <c r="G912" s="135" t="s">
        <v>232</v>
      </c>
      <c r="H912" s="136">
        <v>12.01</v>
      </c>
      <c r="I912" s="137"/>
      <c r="J912" s="138">
        <f>ROUND(I912*H912,2)</f>
        <v>0</v>
      </c>
      <c r="K912" s="134" t="s">
        <v>172</v>
      </c>
      <c r="L912" s="33"/>
      <c r="M912" s="139" t="s">
        <v>19</v>
      </c>
      <c r="N912" s="140" t="s">
        <v>44</v>
      </c>
      <c r="P912" s="141">
        <f>O912*H912</f>
        <v>0</v>
      </c>
      <c r="Q912" s="141">
        <v>1.2200000000000001E-2</v>
      </c>
      <c r="R912" s="141">
        <f>Q912*H912</f>
        <v>0.14652200000000001</v>
      </c>
      <c r="S912" s="141">
        <v>0</v>
      </c>
      <c r="T912" s="142">
        <f>S912*H912</f>
        <v>0</v>
      </c>
      <c r="AR912" s="143" t="s">
        <v>291</v>
      </c>
      <c r="AT912" s="143" t="s">
        <v>168</v>
      </c>
      <c r="AU912" s="143" t="s">
        <v>85</v>
      </c>
      <c r="AY912" s="18" t="s">
        <v>166</v>
      </c>
      <c r="BE912" s="144">
        <f>IF(N912="základní",J912,0)</f>
        <v>0</v>
      </c>
      <c r="BF912" s="144">
        <f>IF(N912="snížená",J912,0)</f>
        <v>0</v>
      </c>
      <c r="BG912" s="144">
        <f>IF(N912="zákl. přenesená",J912,0)</f>
        <v>0</v>
      </c>
      <c r="BH912" s="144">
        <f>IF(N912="sníž. přenesená",J912,0)</f>
        <v>0</v>
      </c>
      <c r="BI912" s="144">
        <f>IF(N912="nulová",J912,0)</f>
        <v>0</v>
      </c>
      <c r="BJ912" s="18" t="s">
        <v>85</v>
      </c>
      <c r="BK912" s="144">
        <f>ROUND(I912*H912,2)</f>
        <v>0</v>
      </c>
      <c r="BL912" s="18" t="s">
        <v>291</v>
      </c>
      <c r="BM912" s="143" t="s">
        <v>2989</v>
      </c>
    </row>
    <row r="913" spans="2:65" s="1" customFormat="1">
      <c r="B913" s="33"/>
      <c r="D913" s="145" t="s">
        <v>175</v>
      </c>
      <c r="F913" s="146" t="s">
        <v>2990</v>
      </c>
      <c r="I913" s="147"/>
      <c r="L913" s="33"/>
      <c r="M913" s="148"/>
      <c r="T913" s="54"/>
      <c r="AT913" s="18" t="s">
        <v>175</v>
      </c>
      <c r="AU913" s="18" t="s">
        <v>85</v>
      </c>
    </row>
    <row r="914" spans="2:65" s="12" customFormat="1">
      <c r="B914" s="149"/>
      <c r="D914" s="150" t="s">
        <v>177</v>
      </c>
      <c r="E914" s="151" t="s">
        <v>19</v>
      </c>
      <c r="F914" s="152" t="s">
        <v>2991</v>
      </c>
      <c r="H914" s="151" t="s">
        <v>19</v>
      </c>
      <c r="I914" s="153"/>
      <c r="L914" s="149"/>
      <c r="M914" s="154"/>
      <c r="T914" s="155"/>
      <c r="AT914" s="151" t="s">
        <v>177</v>
      </c>
      <c r="AU914" s="151" t="s">
        <v>85</v>
      </c>
      <c r="AV914" s="12" t="s">
        <v>79</v>
      </c>
      <c r="AW914" s="12" t="s">
        <v>33</v>
      </c>
      <c r="AX914" s="12" t="s">
        <v>72</v>
      </c>
      <c r="AY914" s="151" t="s">
        <v>166</v>
      </c>
    </row>
    <row r="915" spans="2:65" s="13" customFormat="1">
      <c r="B915" s="156"/>
      <c r="D915" s="150" t="s">
        <v>177</v>
      </c>
      <c r="E915" s="157" t="s">
        <v>19</v>
      </c>
      <c r="F915" s="158" t="s">
        <v>2782</v>
      </c>
      <c r="H915" s="159">
        <v>3.145</v>
      </c>
      <c r="I915" s="160"/>
      <c r="L915" s="156"/>
      <c r="M915" s="161"/>
      <c r="T915" s="162"/>
      <c r="AT915" s="157" t="s">
        <v>177</v>
      </c>
      <c r="AU915" s="157" t="s">
        <v>85</v>
      </c>
      <c r="AV915" s="13" t="s">
        <v>85</v>
      </c>
      <c r="AW915" s="13" t="s">
        <v>33</v>
      </c>
      <c r="AX915" s="13" t="s">
        <v>72</v>
      </c>
      <c r="AY915" s="157" t="s">
        <v>166</v>
      </c>
    </row>
    <row r="916" spans="2:65" s="13" customFormat="1">
      <c r="B916" s="156"/>
      <c r="D916" s="150" t="s">
        <v>177</v>
      </c>
      <c r="E916" s="157" t="s">
        <v>19</v>
      </c>
      <c r="F916" s="158" t="s">
        <v>1762</v>
      </c>
      <c r="H916" s="159">
        <v>3.3149999999999999</v>
      </c>
      <c r="I916" s="160"/>
      <c r="L916" s="156"/>
      <c r="M916" s="161"/>
      <c r="T916" s="162"/>
      <c r="AT916" s="157" t="s">
        <v>177</v>
      </c>
      <c r="AU916" s="157" t="s">
        <v>85</v>
      </c>
      <c r="AV916" s="13" t="s">
        <v>85</v>
      </c>
      <c r="AW916" s="13" t="s">
        <v>33</v>
      </c>
      <c r="AX916" s="13" t="s">
        <v>72</v>
      </c>
      <c r="AY916" s="157" t="s">
        <v>166</v>
      </c>
    </row>
    <row r="917" spans="2:65" s="13" customFormat="1">
      <c r="B917" s="156"/>
      <c r="D917" s="150" t="s">
        <v>177</v>
      </c>
      <c r="E917" s="157" t="s">
        <v>19</v>
      </c>
      <c r="F917" s="158" t="s">
        <v>1763</v>
      </c>
      <c r="H917" s="159">
        <v>-0.36</v>
      </c>
      <c r="I917" s="160"/>
      <c r="L917" s="156"/>
      <c r="M917" s="161"/>
      <c r="T917" s="162"/>
      <c r="AT917" s="157" t="s">
        <v>177</v>
      </c>
      <c r="AU917" s="157" t="s">
        <v>85</v>
      </c>
      <c r="AV917" s="13" t="s">
        <v>85</v>
      </c>
      <c r="AW917" s="13" t="s">
        <v>33</v>
      </c>
      <c r="AX917" s="13" t="s">
        <v>72</v>
      </c>
      <c r="AY917" s="157" t="s">
        <v>166</v>
      </c>
    </row>
    <row r="918" spans="2:65" s="13" customFormat="1">
      <c r="B918" s="156"/>
      <c r="D918" s="150" t="s">
        <v>177</v>
      </c>
      <c r="E918" s="157" t="s">
        <v>19</v>
      </c>
      <c r="F918" s="158" t="s">
        <v>2992</v>
      </c>
      <c r="H918" s="159">
        <v>2.2949999999999999</v>
      </c>
      <c r="I918" s="160"/>
      <c r="L918" s="156"/>
      <c r="M918" s="161"/>
      <c r="T918" s="162"/>
      <c r="AT918" s="157" t="s">
        <v>177</v>
      </c>
      <c r="AU918" s="157" t="s">
        <v>85</v>
      </c>
      <c r="AV918" s="13" t="s">
        <v>85</v>
      </c>
      <c r="AW918" s="13" t="s">
        <v>33</v>
      </c>
      <c r="AX918" s="13" t="s">
        <v>72</v>
      </c>
      <c r="AY918" s="157" t="s">
        <v>166</v>
      </c>
    </row>
    <row r="919" spans="2:65" s="13" customFormat="1">
      <c r="B919" s="156"/>
      <c r="D919" s="150" t="s">
        <v>177</v>
      </c>
      <c r="E919" s="157" t="s">
        <v>19</v>
      </c>
      <c r="F919" s="158" t="s">
        <v>2993</v>
      </c>
      <c r="H919" s="159">
        <v>0.66</v>
      </c>
      <c r="I919" s="160"/>
      <c r="L919" s="156"/>
      <c r="M919" s="161"/>
      <c r="T919" s="162"/>
      <c r="AT919" s="157" t="s">
        <v>177</v>
      </c>
      <c r="AU919" s="157" t="s">
        <v>85</v>
      </c>
      <c r="AV919" s="13" t="s">
        <v>85</v>
      </c>
      <c r="AW919" s="13" t="s">
        <v>33</v>
      </c>
      <c r="AX919" s="13" t="s">
        <v>72</v>
      </c>
      <c r="AY919" s="157" t="s">
        <v>166</v>
      </c>
    </row>
    <row r="920" spans="2:65" s="13" customFormat="1">
      <c r="B920" s="156"/>
      <c r="D920" s="150" t="s">
        <v>177</v>
      </c>
      <c r="E920" s="157" t="s">
        <v>19</v>
      </c>
      <c r="F920" s="158" t="s">
        <v>2784</v>
      </c>
      <c r="H920" s="159">
        <v>3.3149999999999999</v>
      </c>
      <c r="I920" s="160"/>
      <c r="L920" s="156"/>
      <c r="M920" s="161"/>
      <c r="T920" s="162"/>
      <c r="AT920" s="157" t="s">
        <v>177</v>
      </c>
      <c r="AU920" s="157" t="s">
        <v>85</v>
      </c>
      <c r="AV920" s="13" t="s">
        <v>85</v>
      </c>
      <c r="AW920" s="13" t="s">
        <v>33</v>
      </c>
      <c r="AX920" s="13" t="s">
        <v>72</v>
      </c>
      <c r="AY920" s="157" t="s">
        <v>166</v>
      </c>
    </row>
    <row r="921" spans="2:65" s="13" customFormat="1">
      <c r="B921" s="156"/>
      <c r="D921" s="150" t="s">
        <v>177</v>
      </c>
      <c r="E921" s="157" t="s">
        <v>19</v>
      </c>
      <c r="F921" s="158" t="s">
        <v>1763</v>
      </c>
      <c r="H921" s="159">
        <v>-0.36</v>
      </c>
      <c r="I921" s="160"/>
      <c r="L921" s="156"/>
      <c r="M921" s="161"/>
      <c r="T921" s="162"/>
      <c r="AT921" s="157" t="s">
        <v>177</v>
      </c>
      <c r="AU921" s="157" t="s">
        <v>85</v>
      </c>
      <c r="AV921" s="13" t="s">
        <v>85</v>
      </c>
      <c r="AW921" s="13" t="s">
        <v>33</v>
      </c>
      <c r="AX921" s="13" t="s">
        <v>72</v>
      </c>
      <c r="AY921" s="157" t="s">
        <v>166</v>
      </c>
    </row>
    <row r="922" spans="2:65" s="15" customFormat="1">
      <c r="B922" s="170"/>
      <c r="D922" s="150" t="s">
        <v>177</v>
      </c>
      <c r="E922" s="171" t="s">
        <v>19</v>
      </c>
      <c r="F922" s="172" t="s">
        <v>228</v>
      </c>
      <c r="H922" s="173">
        <v>12.01</v>
      </c>
      <c r="I922" s="174"/>
      <c r="L922" s="170"/>
      <c r="M922" s="175"/>
      <c r="T922" s="176"/>
      <c r="AT922" s="171" t="s">
        <v>177</v>
      </c>
      <c r="AU922" s="171" t="s">
        <v>85</v>
      </c>
      <c r="AV922" s="15" t="s">
        <v>173</v>
      </c>
      <c r="AW922" s="15" t="s">
        <v>33</v>
      </c>
      <c r="AX922" s="15" t="s">
        <v>79</v>
      </c>
      <c r="AY922" s="171" t="s">
        <v>166</v>
      </c>
    </row>
    <row r="923" spans="2:65" s="1" customFormat="1" ht="24.2" customHeight="1">
      <c r="B923" s="33"/>
      <c r="C923" s="132" t="s">
        <v>1204</v>
      </c>
      <c r="D923" s="132" t="s">
        <v>168</v>
      </c>
      <c r="E923" s="133" t="s">
        <v>1128</v>
      </c>
      <c r="F923" s="134" t="s">
        <v>1129</v>
      </c>
      <c r="G923" s="135" t="s">
        <v>1049</v>
      </c>
      <c r="H923" s="187"/>
      <c r="I923" s="137"/>
      <c r="J923" s="138">
        <f>ROUND(I923*H923,2)</f>
        <v>0</v>
      </c>
      <c r="K923" s="134" t="s">
        <v>172</v>
      </c>
      <c r="L923" s="33"/>
      <c r="M923" s="139" t="s">
        <v>19</v>
      </c>
      <c r="N923" s="140" t="s">
        <v>44</v>
      </c>
      <c r="P923" s="141">
        <f>O923*H923</f>
        <v>0</v>
      </c>
      <c r="Q923" s="141">
        <v>0</v>
      </c>
      <c r="R923" s="141">
        <f>Q923*H923</f>
        <v>0</v>
      </c>
      <c r="S923" s="141">
        <v>0</v>
      </c>
      <c r="T923" s="142">
        <f>S923*H923</f>
        <v>0</v>
      </c>
      <c r="AR923" s="143" t="s">
        <v>291</v>
      </c>
      <c r="AT923" s="143" t="s">
        <v>168</v>
      </c>
      <c r="AU923" s="143" t="s">
        <v>85</v>
      </c>
      <c r="AY923" s="18" t="s">
        <v>166</v>
      </c>
      <c r="BE923" s="144">
        <f>IF(N923="základní",J923,0)</f>
        <v>0</v>
      </c>
      <c r="BF923" s="144">
        <f>IF(N923="snížená",J923,0)</f>
        <v>0</v>
      </c>
      <c r="BG923" s="144">
        <f>IF(N923="zákl. přenesená",J923,0)</f>
        <v>0</v>
      </c>
      <c r="BH923" s="144">
        <f>IF(N923="sníž. přenesená",J923,0)</f>
        <v>0</v>
      </c>
      <c r="BI923" s="144">
        <f>IF(N923="nulová",J923,0)</f>
        <v>0</v>
      </c>
      <c r="BJ923" s="18" t="s">
        <v>85</v>
      </c>
      <c r="BK923" s="144">
        <f>ROUND(I923*H923,2)</f>
        <v>0</v>
      </c>
      <c r="BL923" s="18" t="s">
        <v>291</v>
      </c>
      <c r="BM923" s="143" t="s">
        <v>2994</v>
      </c>
    </row>
    <row r="924" spans="2:65" s="1" customFormat="1">
      <c r="B924" s="33"/>
      <c r="D924" s="145" t="s">
        <v>175</v>
      </c>
      <c r="F924" s="146" t="s">
        <v>1131</v>
      </c>
      <c r="I924" s="147"/>
      <c r="L924" s="33"/>
      <c r="M924" s="148"/>
      <c r="T924" s="54"/>
      <c r="AT924" s="18" t="s">
        <v>175</v>
      </c>
      <c r="AU924" s="18" t="s">
        <v>85</v>
      </c>
    </row>
    <row r="925" spans="2:65" s="11" customFormat="1" ht="22.9" customHeight="1">
      <c r="B925" s="120"/>
      <c r="D925" s="121" t="s">
        <v>71</v>
      </c>
      <c r="E925" s="130" t="s">
        <v>1132</v>
      </c>
      <c r="F925" s="130" t="s">
        <v>1133</v>
      </c>
      <c r="I925" s="123"/>
      <c r="J925" s="131">
        <f>BK925</f>
        <v>0</v>
      </c>
      <c r="L925" s="120"/>
      <c r="M925" s="125"/>
      <c r="P925" s="126">
        <f>SUM(P926:P932)</f>
        <v>0</v>
      </c>
      <c r="R925" s="126">
        <f>SUM(R926:R932)</f>
        <v>0</v>
      </c>
      <c r="T925" s="127">
        <f>SUM(T926:T932)</f>
        <v>4.0080000000000003E-3</v>
      </c>
      <c r="AR925" s="121" t="s">
        <v>85</v>
      </c>
      <c r="AT925" s="128" t="s">
        <v>71</v>
      </c>
      <c r="AU925" s="128" t="s">
        <v>79</v>
      </c>
      <c r="AY925" s="121" t="s">
        <v>166</v>
      </c>
      <c r="BK925" s="129">
        <f>SUM(BK926:BK932)</f>
        <v>0</v>
      </c>
    </row>
    <row r="926" spans="2:65" s="1" customFormat="1" ht="16.5" customHeight="1">
      <c r="B926" s="33"/>
      <c r="C926" s="132" t="s">
        <v>1208</v>
      </c>
      <c r="D926" s="132" t="s">
        <v>168</v>
      </c>
      <c r="E926" s="133" t="s">
        <v>1135</v>
      </c>
      <c r="F926" s="134" t="s">
        <v>1136</v>
      </c>
      <c r="G926" s="135" t="s">
        <v>257</v>
      </c>
      <c r="H926" s="136">
        <v>2.4</v>
      </c>
      <c r="I926" s="137"/>
      <c r="J926" s="138">
        <f>ROUND(I926*H926,2)</f>
        <v>0</v>
      </c>
      <c r="K926" s="134" t="s">
        <v>172</v>
      </c>
      <c r="L926" s="33"/>
      <c r="M926" s="139" t="s">
        <v>19</v>
      </c>
      <c r="N926" s="140" t="s">
        <v>44</v>
      </c>
      <c r="P926" s="141">
        <f>O926*H926</f>
        <v>0</v>
      </c>
      <c r="Q926" s="141">
        <v>0</v>
      </c>
      <c r="R926" s="141">
        <f>Q926*H926</f>
        <v>0</v>
      </c>
      <c r="S926" s="141">
        <v>1.67E-3</v>
      </c>
      <c r="T926" s="142">
        <f>S926*H926</f>
        <v>4.0080000000000003E-3</v>
      </c>
      <c r="AR926" s="143" t="s">
        <v>291</v>
      </c>
      <c r="AT926" s="143" t="s">
        <v>168</v>
      </c>
      <c r="AU926" s="143" t="s">
        <v>85</v>
      </c>
      <c r="AY926" s="18" t="s">
        <v>166</v>
      </c>
      <c r="BE926" s="144">
        <f>IF(N926="základní",J926,0)</f>
        <v>0</v>
      </c>
      <c r="BF926" s="144">
        <f>IF(N926="snížená",J926,0)</f>
        <v>0</v>
      </c>
      <c r="BG926" s="144">
        <f>IF(N926="zákl. přenesená",J926,0)</f>
        <v>0</v>
      </c>
      <c r="BH926" s="144">
        <f>IF(N926="sníž. přenesená",J926,0)</f>
        <v>0</v>
      </c>
      <c r="BI926" s="144">
        <f>IF(N926="nulová",J926,0)</f>
        <v>0</v>
      </c>
      <c r="BJ926" s="18" t="s">
        <v>85</v>
      </c>
      <c r="BK926" s="144">
        <f>ROUND(I926*H926,2)</f>
        <v>0</v>
      </c>
      <c r="BL926" s="18" t="s">
        <v>291</v>
      </c>
      <c r="BM926" s="143" t="s">
        <v>2995</v>
      </c>
    </row>
    <row r="927" spans="2:65" s="1" customFormat="1">
      <c r="B927" s="33"/>
      <c r="D927" s="145" t="s">
        <v>175</v>
      </c>
      <c r="F927" s="146" t="s">
        <v>1138</v>
      </c>
      <c r="I927" s="147"/>
      <c r="L927" s="33"/>
      <c r="M927" s="148"/>
      <c r="T927" s="54"/>
      <c r="AT927" s="18" t="s">
        <v>175</v>
      </c>
      <c r="AU927" s="18" t="s">
        <v>85</v>
      </c>
    </row>
    <row r="928" spans="2:65" s="12" customFormat="1">
      <c r="B928" s="149"/>
      <c r="D928" s="150" t="s">
        <v>177</v>
      </c>
      <c r="E928" s="151" t="s">
        <v>19</v>
      </c>
      <c r="F928" s="152" t="s">
        <v>218</v>
      </c>
      <c r="H928" s="151" t="s">
        <v>19</v>
      </c>
      <c r="I928" s="153"/>
      <c r="L928" s="149"/>
      <c r="M928" s="154"/>
      <c r="T928" s="155"/>
      <c r="AT928" s="151" t="s">
        <v>177</v>
      </c>
      <c r="AU928" s="151" t="s">
        <v>85</v>
      </c>
      <c r="AV928" s="12" t="s">
        <v>79</v>
      </c>
      <c r="AW928" s="12" t="s">
        <v>33</v>
      </c>
      <c r="AX928" s="12" t="s">
        <v>72</v>
      </c>
      <c r="AY928" s="151" t="s">
        <v>166</v>
      </c>
    </row>
    <row r="929" spans="2:65" s="13" customFormat="1">
      <c r="B929" s="156"/>
      <c r="D929" s="150" t="s">
        <v>177</v>
      </c>
      <c r="E929" s="157" t="s">
        <v>19</v>
      </c>
      <c r="F929" s="158" t="s">
        <v>1139</v>
      </c>
      <c r="H929" s="159">
        <v>1.2</v>
      </c>
      <c r="I929" s="160"/>
      <c r="L929" s="156"/>
      <c r="M929" s="161"/>
      <c r="T929" s="162"/>
      <c r="AT929" s="157" t="s">
        <v>177</v>
      </c>
      <c r="AU929" s="157" t="s">
        <v>85</v>
      </c>
      <c r="AV929" s="13" t="s">
        <v>85</v>
      </c>
      <c r="AW929" s="13" t="s">
        <v>33</v>
      </c>
      <c r="AX929" s="13" t="s">
        <v>72</v>
      </c>
      <c r="AY929" s="157" t="s">
        <v>166</v>
      </c>
    </row>
    <row r="930" spans="2:65" s="12" customFormat="1">
      <c r="B930" s="149"/>
      <c r="D930" s="150" t="s">
        <v>177</v>
      </c>
      <c r="E930" s="151" t="s">
        <v>19</v>
      </c>
      <c r="F930" s="152" t="s">
        <v>2549</v>
      </c>
      <c r="H930" s="151" t="s">
        <v>19</v>
      </c>
      <c r="I930" s="153"/>
      <c r="L930" s="149"/>
      <c r="M930" s="154"/>
      <c r="T930" s="155"/>
      <c r="AT930" s="151" t="s">
        <v>177</v>
      </c>
      <c r="AU930" s="151" t="s">
        <v>85</v>
      </c>
      <c r="AV930" s="12" t="s">
        <v>79</v>
      </c>
      <c r="AW930" s="12" t="s">
        <v>33</v>
      </c>
      <c r="AX930" s="12" t="s">
        <v>72</v>
      </c>
      <c r="AY930" s="151" t="s">
        <v>166</v>
      </c>
    </row>
    <row r="931" spans="2:65" s="13" customFormat="1">
      <c r="B931" s="156"/>
      <c r="D931" s="150" t="s">
        <v>177</v>
      </c>
      <c r="E931" s="157" t="s">
        <v>19</v>
      </c>
      <c r="F931" s="158" t="s">
        <v>1139</v>
      </c>
      <c r="H931" s="159">
        <v>1.2</v>
      </c>
      <c r="I931" s="160"/>
      <c r="L931" s="156"/>
      <c r="M931" s="161"/>
      <c r="T931" s="162"/>
      <c r="AT931" s="157" t="s">
        <v>177</v>
      </c>
      <c r="AU931" s="157" t="s">
        <v>85</v>
      </c>
      <c r="AV931" s="13" t="s">
        <v>85</v>
      </c>
      <c r="AW931" s="13" t="s">
        <v>33</v>
      </c>
      <c r="AX931" s="13" t="s">
        <v>72</v>
      </c>
      <c r="AY931" s="157" t="s">
        <v>166</v>
      </c>
    </row>
    <row r="932" spans="2:65" s="15" customFormat="1">
      <c r="B932" s="170"/>
      <c r="D932" s="150" t="s">
        <v>177</v>
      </c>
      <c r="E932" s="171" t="s">
        <v>19</v>
      </c>
      <c r="F932" s="172" t="s">
        <v>228</v>
      </c>
      <c r="H932" s="173">
        <v>2.4</v>
      </c>
      <c r="I932" s="174"/>
      <c r="L932" s="170"/>
      <c r="M932" s="175"/>
      <c r="T932" s="176"/>
      <c r="AT932" s="171" t="s">
        <v>177</v>
      </c>
      <c r="AU932" s="171" t="s">
        <v>85</v>
      </c>
      <c r="AV932" s="15" t="s">
        <v>173</v>
      </c>
      <c r="AW932" s="15" t="s">
        <v>33</v>
      </c>
      <c r="AX932" s="15" t="s">
        <v>79</v>
      </c>
      <c r="AY932" s="171" t="s">
        <v>166</v>
      </c>
    </row>
    <row r="933" spans="2:65" s="11" customFormat="1" ht="22.9" customHeight="1">
      <c r="B933" s="120"/>
      <c r="D933" s="121" t="s">
        <v>71</v>
      </c>
      <c r="E933" s="130" t="s">
        <v>1152</v>
      </c>
      <c r="F933" s="130" t="s">
        <v>1153</v>
      </c>
      <c r="I933" s="123"/>
      <c r="J933" s="131">
        <f>BK933</f>
        <v>0</v>
      </c>
      <c r="L933" s="120"/>
      <c r="M933" s="125"/>
      <c r="P933" s="126">
        <f>SUM(P934:P1033)</f>
        <v>0</v>
      </c>
      <c r="R933" s="126">
        <f>SUM(R934:R1033)</f>
        <v>0.75754000000000021</v>
      </c>
      <c r="T933" s="127">
        <f>SUM(T934:T1033)</f>
        <v>0.26600000000000001</v>
      </c>
      <c r="AR933" s="121" t="s">
        <v>85</v>
      </c>
      <c r="AT933" s="128" t="s">
        <v>71</v>
      </c>
      <c r="AU933" s="128" t="s">
        <v>79</v>
      </c>
      <c r="AY933" s="121" t="s">
        <v>166</v>
      </c>
      <c r="BK933" s="129">
        <f>SUM(BK934:BK1033)</f>
        <v>0</v>
      </c>
    </row>
    <row r="934" spans="2:65" s="1" customFormat="1" ht="21.75" customHeight="1">
      <c r="B934" s="33"/>
      <c r="C934" s="132" t="s">
        <v>1212</v>
      </c>
      <c r="D934" s="132" t="s">
        <v>168</v>
      </c>
      <c r="E934" s="133" t="s">
        <v>1161</v>
      </c>
      <c r="F934" s="134" t="s">
        <v>1162</v>
      </c>
      <c r="G934" s="135" t="s">
        <v>265</v>
      </c>
      <c r="H934" s="136">
        <v>3</v>
      </c>
      <c r="I934" s="137"/>
      <c r="J934" s="138">
        <f>ROUND(I934*H934,2)</f>
        <v>0</v>
      </c>
      <c r="K934" s="134" t="s">
        <v>172</v>
      </c>
      <c r="L934" s="33"/>
      <c r="M934" s="139" t="s">
        <v>19</v>
      </c>
      <c r="N934" s="140" t="s">
        <v>44</v>
      </c>
      <c r="P934" s="141">
        <f>O934*H934</f>
        <v>0</v>
      </c>
      <c r="Q934" s="141">
        <v>0</v>
      </c>
      <c r="R934" s="141">
        <f>Q934*H934</f>
        <v>0</v>
      </c>
      <c r="S934" s="141">
        <v>5.0000000000000001E-3</v>
      </c>
      <c r="T934" s="142">
        <f>S934*H934</f>
        <v>1.4999999999999999E-2</v>
      </c>
      <c r="AR934" s="143" t="s">
        <v>291</v>
      </c>
      <c r="AT934" s="143" t="s">
        <v>168</v>
      </c>
      <c r="AU934" s="143" t="s">
        <v>85</v>
      </c>
      <c r="AY934" s="18" t="s">
        <v>166</v>
      </c>
      <c r="BE934" s="144">
        <f>IF(N934="základní",J934,0)</f>
        <v>0</v>
      </c>
      <c r="BF934" s="144">
        <f>IF(N934="snížená",J934,0)</f>
        <v>0</v>
      </c>
      <c r="BG934" s="144">
        <f>IF(N934="zákl. přenesená",J934,0)</f>
        <v>0</v>
      </c>
      <c r="BH934" s="144">
        <f>IF(N934="sníž. přenesená",J934,0)</f>
        <v>0</v>
      </c>
      <c r="BI934" s="144">
        <f>IF(N934="nulová",J934,0)</f>
        <v>0</v>
      </c>
      <c r="BJ934" s="18" t="s">
        <v>85</v>
      </c>
      <c r="BK934" s="144">
        <f>ROUND(I934*H934,2)</f>
        <v>0</v>
      </c>
      <c r="BL934" s="18" t="s">
        <v>291</v>
      </c>
      <c r="BM934" s="143" t="s">
        <v>2996</v>
      </c>
    </row>
    <row r="935" spans="2:65" s="1" customFormat="1">
      <c r="B935" s="33"/>
      <c r="D935" s="145" t="s">
        <v>175</v>
      </c>
      <c r="F935" s="146" t="s">
        <v>1164</v>
      </c>
      <c r="I935" s="147"/>
      <c r="L935" s="33"/>
      <c r="M935" s="148"/>
      <c r="T935" s="54"/>
      <c r="AT935" s="18" t="s">
        <v>175</v>
      </c>
      <c r="AU935" s="18" t="s">
        <v>85</v>
      </c>
    </row>
    <row r="936" spans="2:65" s="12" customFormat="1">
      <c r="B936" s="149"/>
      <c r="D936" s="150" t="s">
        <v>177</v>
      </c>
      <c r="E936" s="151" t="s">
        <v>19</v>
      </c>
      <c r="F936" s="152" t="s">
        <v>213</v>
      </c>
      <c r="H936" s="151" t="s">
        <v>19</v>
      </c>
      <c r="I936" s="153"/>
      <c r="L936" s="149"/>
      <c r="M936" s="154"/>
      <c r="T936" s="155"/>
      <c r="AT936" s="151" t="s">
        <v>177</v>
      </c>
      <c r="AU936" s="151" t="s">
        <v>85</v>
      </c>
      <c r="AV936" s="12" t="s">
        <v>79</v>
      </c>
      <c r="AW936" s="12" t="s">
        <v>33</v>
      </c>
      <c r="AX936" s="12" t="s">
        <v>72</v>
      </c>
      <c r="AY936" s="151" t="s">
        <v>166</v>
      </c>
    </row>
    <row r="937" spans="2:65" s="13" customFormat="1">
      <c r="B937" s="156"/>
      <c r="D937" s="150" t="s">
        <v>177</v>
      </c>
      <c r="E937" s="157" t="s">
        <v>19</v>
      </c>
      <c r="F937" s="158" t="s">
        <v>79</v>
      </c>
      <c r="H937" s="159">
        <v>1</v>
      </c>
      <c r="I937" s="160"/>
      <c r="L937" s="156"/>
      <c r="M937" s="161"/>
      <c r="T937" s="162"/>
      <c r="AT937" s="157" t="s">
        <v>177</v>
      </c>
      <c r="AU937" s="157" t="s">
        <v>85</v>
      </c>
      <c r="AV937" s="13" t="s">
        <v>85</v>
      </c>
      <c r="AW937" s="13" t="s">
        <v>33</v>
      </c>
      <c r="AX937" s="13" t="s">
        <v>72</v>
      </c>
      <c r="AY937" s="157" t="s">
        <v>166</v>
      </c>
    </row>
    <row r="938" spans="2:65" s="12" customFormat="1">
      <c r="B938" s="149"/>
      <c r="D938" s="150" t="s">
        <v>177</v>
      </c>
      <c r="E938" s="151" t="s">
        <v>19</v>
      </c>
      <c r="F938" s="152" t="s">
        <v>218</v>
      </c>
      <c r="H938" s="151" t="s">
        <v>19</v>
      </c>
      <c r="I938" s="153"/>
      <c r="L938" s="149"/>
      <c r="M938" s="154"/>
      <c r="T938" s="155"/>
      <c r="AT938" s="151" t="s">
        <v>177</v>
      </c>
      <c r="AU938" s="151" t="s">
        <v>85</v>
      </c>
      <c r="AV938" s="12" t="s">
        <v>79</v>
      </c>
      <c r="AW938" s="12" t="s">
        <v>33</v>
      </c>
      <c r="AX938" s="12" t="s">
        <v>72</v>
      </c>
      <c r="AY938" s="151" t="s">
        <v>166</v>
      </c>
    </row>
    <row r="939" spans="2:65" s="13" customFormat="1">
      <c r="B939" s="156"/>
      <c r="D939" s="150" t="s">
        <v>177</v>
      </c>
      <c r="E939" s="157" t="s">
        <v>19</v>
      </c>
      <c r="F939" s="158" t="s">
        <v>79</v>
      </c>
      <c r="H939" s="159">
        <v>1</v>
      </c>
      <c r="I939" s="160"/>
      <c r="L939" s="156"/>
      <c r="M939" s="161"/>
      <c r="T939" s="162"/>
      <c r="AT939" s="157" t="s">
        <v>177</v>
      </c>
      <c r="AU939" s="157" t="s">
        <v>85</v>
      </c>
      <c r="AV939" s="13" t="s">
        <v>85</v>
      </c>
      <c r="AW939" s="13" t="s">
        <v>33</v>
      </c>
      <c r="AX939" s="13" t="s">
        <v>72</v>
      </c>
      <c r="AY939" s="157" t="s">
        <v>166</v>
      </c>
    </row>
    <row r="940" spans="2:65" s="12" customFormat="1">
      <c r="B940" s="149"/>
      <c r="D940" s="150" t="s">
        <v>177</v>
      </c>
      <c r="E940" s="151" t="s">
        <v>19</v>
      </c>
      <c r="F940" s="152" t="s">
        <v>2549</v>
      </c>
      <c r="H940" s="151" t="s">
        <v>19</v>
      </c>
      <c r="I940" s="153"/>
      <c r="L940" s="149"/>
      <c r="M940" s="154"/>
      <c r="T940" s="155"/>
      <c r="AT940" s="151" t="s">
        <v>177</v>
      </c>
      <c r="AU940" s="151" t="s">
        <v>85</v>
      </c>
      <c r="AV940" s="12" t="s">
        <v>79</v>
      </c>
      <c r="AW940" s="12" t="s">
        <v>33</v>
      </c>
      <c r="AX940" s="12" t="s">
        <v>72</v>
      </c>
      <c r="AY940" s="151" t="s">
        <v>166</v>
      </c>
    </row>
    <row r="941" spans="2:65" s="13" customFormat="1">
      <c r="B941" s="156"/>
      <c r="D941" s="150" t="s">
        <v>177</v>
      </c>
      <c r="E941" s="157" t="s">
        <v>19</v>
      </c>
      <c r="F941" s="158" t="s">
        <v>79</v>
      </c>
      <c r="H941" s="159">
        <v>1</v>
      </c>
      <c r="I941" s="160"/>
      <c r="L941" s="156"/>
      <c r="M941" s="161"/>
      <c r="T941" s="162"/>
      <c r="AT941" s="157" t="s">
        <v>177</v>
      </c>
      <c r="AU941" s="157" t="s">
        <v>85</v>
      </c>
      <c r="AV941" s="13" t="s">
        <v>85</v>
      </c>
      <c r="AW941" s="13" t="s">
        <v>33</v>
      </c>
      <c r="AX941" s="13" t="s">
        <v>72</v>
      </c>
      <c r="AY941" s="157" t="s">
        <v>166</v>
      </c>
    </row>
    <row r="942" spans="2:65" s="15" customFormat="1">
      <c r="B942" s="170"/>
      <c r="D942" s="150" t="s">
        <v>177</v>
      </c>
      <c r="E942" s="171" t="s">
        <v>19</v>
      </c>
      <c r="F942" s="172" t="s">
        <v>228</v>
      </c>
      <c r="H942" s="173">
        <v>3</v>
      </c>
      <c r="I942" s="174"/>
      <c r="L942" s="170"/>
      <c r="M942" s="175"/>
      <c r="T942" s="176"/>
      <c r="AT942" s="171" t="s">
        <v>177</v>
      </c>
      <c r="AU942" s="171" t="s">
        <v>85</v>
      </c>
      <c r="AV942" s="15" t="s">
        <v>173</v>
      </c>
      <c r="AW942" s="15" t="s">
        <v>33</v>
      </c>
      <c r="AX942" s="15" t="s">
        <v>79</v>
      </c>
      <c r="AY942" s="171" t="s">
        <v>166</v>
      </c>
    </row>
    <row r="943" spans="2:65" s="1" customFormat="1" ht="16.5" customHeight="1">
      <c r="B943" s="33"/>
      <c r="C943" s="132" t="s">
        <v>1217</v>
      </c>
      <c r="D943" s="132" t="s">
        <v>168</v>
      </c>
      <c r="E943" s="133" t="s">
        <v>1166</v>
      </c>
      <c r="F943" s="134" t="s">
        <v>1167</v>
      </c>
      <c r="G943" s="135" t="s">
        <v>265</v>
      </c>
      <c r="H943" s="136">
        <v>5</v>
      </c>
      <c r="I943" s="137"/>
      <c r="J943" s="138">
        <f>ROUND(I943*H943,2)</f>
        <v>0</v>
      </c>
      <c r="K943" s="134" t="s">
        <v>172</v>
      </c>
      <c r="L943" s="33"/>
      <c r="M943" s="139" t="s">
        <v>19</v>
      </c>
      <c r="N943" s="140" t="s">
        <v>44</v>
      </c>
      <c r="P943" s="141">
        <f>O943*H943</f>
        <v>0</v>
      </c>
      <c r="Q943" s="141">
        <v>0</v>
      </c>
      <c r="R943" s="141">
        <f>Q943*H943</f>
        <v>0</v>
      </c>
      <c r="S943" s="141">
        <v>2.4E-2</v>
      </c>
      <c r="T943" s="142">
        <f>S943*H943</f>
        <v>0.12</v>
      </c>
      <c r="AR943" s="143" t="s">
        <v>291</v>
      </c>
      <c r="AT943" s="143" t="s">
        <v>168</v>
      </c>
      <c r="AU943" s="143" t="s">
        <v>85</v>
      </c>
      <c r="AY943" s="18" t="s">
        <v>166</v>
      </c>
      <c r="BE943" s="144">
        <f>IF(N943="základní",J943,0)</f>
        <v>0</v>
      </c>
      <c r="BF943" s="144">
        <f>IF(N943="snížená",J943,0)</f>
        <v>0</v>
      </c>
      <c r="BG943" s="144">
        <f>IF(N943="zákl. přenesená",J943,0)</f>
        <v>0</v>
      </c>
      <c r="BH943" s="144">
        <f>IF(N943="sníž. přenesená",J943,0)</f>
        <v>0</v>
      </c>
      <c r="BI943" s="144">
        <f>IF(N943="nulová",J943,0)</f>
        <v>0</v>
      </c>
      <c r="BJ943" s="18" t="s">
        <v>85</v>
      </c>
      <c r="BK943" s="144">
        <f>ROUND(I943*H943,2)</f>
        <v>0</v>
      </c>
      <c r="BL943" s="18" t="s">
        <v>291</v>
      </c>
      <c r="BM943" s="143" t="s">
        <v>2997</v>
      </c>
    </row>
    <row r="944" spans="2:65" s="1" customFormat="1">
      <c r="B944" s="33"/>
      <c r="D944" s="145" t="s">
        <v>175</v>
      </c>
      <c r="F944" s="146" t="s">
        <v>1169</v>
      </c>
      <c r="I944" s="147"/>
      <c r="L944" s="33"/>
      <c r="M944" s="148"/>
      <c r="T944" s="54"/>
      <c r="AT944" s="18" t="s">
        <v>175</v>
      </c>
      <c r="AU944" s="18" t="s">
        <v>85</v>
      </c>
    </row>
    <row r="945" spans="2:65" s="12" customFormat="1">
      <c r="B945" s="149"/>
      <c r="D945" s="150" t="s">
        <v>177</v>
      </c>
      <c r="E945" s="151" t="s">
        <v>19</v>
      </c>
      <c r="F945" s="152" t="s">
        <v>1488</v>
      </c>
      <c r="H945" s="151" t="s">
        <v>19</v>
      </c>
      <c r="I945" s="153"/>
      <c r="L945" s="149"/>
      <c r="M945" s="154"/>
      <c r="T945" s="155"/>
      <c r="AT945" s="151" t="s">
        <v>177</v>
      </c>
      <c r="AU945" s="151" t="s">
        <v>85</v>
      </c>
      <c r="AV945" s="12" t="s">
        <v>79</v>
      </c>
      <c r="AW945" s="12" t="s">
        <v>33</v>
      </c>
      <c r="AX945" s="12" t="s">
        <v>72</v>
      </c>
      <c r="AY945" s="151" t="s">
        <v>166</v>
      </c>
    </row>
    <row r="946" spans="2:65" s="13" customFormat="1">
      <c r="B946" s="156"/>
      <c r="D946" s="150" t="s">
        <v>177</v>
      </c>
      <c r="E946" s="157" t="s">
        <v>19</v>
      </c>
      <c r="F946" s="158" t="s">
        <v>85</v>
      </c>
      <c r="H946" s="159">
        <v>2</v>
      </c>
      <c r="I946" s="160"/>
      <c r="L946" s="156"/>
      <c r="M946" s="161"/>
      <c r="T946" s="162"/>
      <c r="AT946" s="157" t="s">
        <v>177</v>
      </c>
      <c r="AU946" s="157" t="s">
        <v>85</v>
      </c>
      <c r="AV946" s="13" t="s">
        <v>85</v>
      </c>
      <c r="AW946" s="13" t="s">
        <v>33</v>
      </c>
      <c r="AX946" s="13" t="s">
        <v>72</v>
      </c>
      <c r="AY946" s="157" t="s">
        <v>166</v>
      </c>
    </row>
    <row r="947" spans="2:65" s="12" customFormat="1">
      <c r="B947" s="149"/>
      <c r="D947" s="150" t="s">
        <v>177</v>
      </c>
      <c r="E947" s="151" t="s">
        <v>19</v>
      </c>
      <c r="F947" s="152" t="s">
        <v>213</v>
      </c>
      <c r="H947" s="151" t="s">
        <v>19</v>
      </c>
      <c r="I947" s="153"/>
      <c r="L947" s="149"/>
      <c r="M947" s="154"/>
      <c r="T947" s="155"/>
      <c r="AT947" s="151" t="s">
        <v>177</v>
      </c>
      <c r="AU947" s="151" t="s">
        <v>85</v>
      </c>
      <c r="AV947" s="12" t="s">
        <v>79</v>
      </c>
      <c r="AW947" s="12" t="s">
        <v>33</v>
      </c>
      <c r="AX947" s="12" t="s">
        <v>72</v>
      </c>
      <c r="AY947" s="151" t="s">
        <v>166</v>
      </c>
    </row>
    <row r="948" spans="2:65" s="13" customFormat="1">
      <c r="B948" s="156"/>
      <c r="D948" s="150" t="s">
        <v>177</v>
      </c>
      <c r="E948" s="157" t="s">
        <v>19</v>
      </c>
      <c r="F948" s="158" t="s">
        <v>79</v>
      </c>
      <c r="H948" s="159">
        <v>1</v>
      </c>
      <c r="I948" s="160"/>
      <c r="L948" s="156"/>
      <c r="M948" s="161"/>
      <c r="T948" s="162"/>
      <c r="AT948" s="157" t="s">
        <v>177</v>
      </c>
      <c r="AU948" s="157" t="s">
        <v>85</v>
      </c>
      <c r="AV948" s="13" t="s">
        <v>85</v>
      </c>
      <c r="AW948" s="13" t="s">
        <v>33</v>
      </c>
      <c r="AX948" s="13" t="s">
        <v>72</v>
      </c>
      <c r="AY948" s="157" t="s">
        <v>166</v>
      </c>
    </row>
    <row r="949" spans="2:65" s="12" customFormat="1">
      <c r="B949" s="149"/>
      <c r="D949" s="150" t="s">
        <v>177</v>
      </c>
      <c r="E949" s="151" t="s">
        <v>19</v>
      </c>
      <c r="F949" s="152" t="s">
        <v>218</v>
      </c>
      <c r="H949" s="151" t="s">
        <v>19</v>
      </c>
      <c r="I949" s="153"/>
      <c r="L949" s="149"/>
      <c r="M949" s="154"/>
      <c r="T949" s="155"/>
      <c r="AT949" s="151" t="s">
        <v>177</v>
      </c>
      <c r="AU949" s="151" t="s">
        <v>85</v>
      </c>
      <c r="AV949" s="12" t="s">
        <v>79</v>
      </c>
      <c r="AW949" s="12" t="s">
        <v>33</v>
      </c>
      <c r="AX949" s="12" t="s">
        <v>72</v>
      </c>
      <c r="AY949" s="151" t="s">
        <v>166</v>
      </c>
    </row>
    <row r="950" spans="2:65" s="13" customFormat="1">
      <c r="B950" s="156"/>
      <c r="D950" s="150" t="s">
        <v>177</v>
      </c>
      <c r="E950" s="157" t="s">
        <v>19</v>
      </c>
      <c r="F950" s="158" t="s">
        <v>79</v>
      </c>
      <c r="H950" s="159">
        <v>1</v>
      </c>
      <c r="I950" s="160"/>
      <c r="L950" s="156"/>
      <c r="M950" s="161"/>
      <c r="T950" s="162"/>
      <c r="AT950" s="157" t="s">
        <v>177</v>
      </c>
      <c r="AU950" s="157" t="s">
        <v>85</v>
      </c>
      <c r="AV950" s="13" t="s">
        <v>85</v>
      </c>
      <c r="AW950" s="13" t="s">
        <v>33</v>
      </c>
      <c r="AX950" s="13" t="s">
        <v>72</v>
      </c>
      <c r="AY950" s="157" t="s">
        <v>166</v>
      </c>
    </row>
    <row r="951" spans="2:65" s="12" customFormat="1">
      <c r="B951" s="149"/>
      <c r="D951" s="150" t="s">
        <v>177</v>
      </c>
      <c r="E951" s="151" t="s">
        <v>19</v>
      </c>
      <c r="F951" s="152" t="s">
        <v>2558</v>
      </c>
      <c r="H951" s="151" t="s">
        <v>19</v>
      </c>
      <c r="I951" s="153"/>
      <c r="L951" s="149"/>
      <c r="M951" s="154"/>
      <c r="T951" s="155"/>
      <c r="AT951" s="151" t="s">
        <v>177</v>
      </c>
      <c r="AU951" s="151" t="s">
        <v>85</v>
      </c>
      <c r="AV951" s="12" t="s">
        <v>79</v>
      </c>
      <c r="AW951" s="12" t="s">
        <v>33</v>
      </c>
      <c r="AX951" s="12" t="s">
        <v>72</v>
      </c>
      <c r="AY951" s="151" t="s">
        <v>166</v>
      </c>
    </row>
    <row r="952" spans="2:65" s="13" customFormat="1">
      <c r="B952" s="156"/>
      <c r="D952" s="150" t="s">
        <v>177</v>
      </c>
      <c r="E952" s="157" t="s">
        <v>19</v>
      </c>
      <c r="F952" s="158" t="s">
        <v>79</v>
      </c>
      <c r="H952" s="159">
        <v>1</v>
      </c>
      <c r="I952" s="160"/>
      <c r="L952" s="156"/>
      <c r="M952" s="161"/>
      <c r="T952" s="162"/>
      <c r="AT952" s="157" t="s">
        <v>177</v>
      </c>
      <c r="AU952" s="157" t="s">
        <v>85</v>
      </c>
      <c r="AV952" s="13" t="s">
        <v>85</v>
      </c>
      <c r="AW952" s="13" t="s">
        <v>33</v>
      </c>
      <c r="AX952" s="13" t="s">
        <v>72</v>
      </c>
      <c r="AY952" s="157" t="s">
        <v>166</v>
      </c>
    </row>
    <row r="953" spans="2:65" s="15" customFormat="1">
      <c r="B953" s="170"/>
      <c r="D953" s="150" t="s">
        <v>177</v>
      </c>
      <c r="E953" s="171" t="s">
        <v>19</v>
      </c>
      <c r="F953" s="172" t="s">
        <v>228</v>
      </c>
      <c r="H953" s="173">
        <v>5</v>
      </c>
      <c r="I953" s="174"/>
      <c r="L953" s="170"/>
      <c r="M953" s="175"/>
      <c r="T953" s="176"/>
      <c r="AT953" s="171" t="s">
        <v>177</v>
      </c>
      <c r="AU953" s="171" t="s">
        <v>85</v>
      </c>
      <c r="AV953" s="15" t="s">
        <v>173</v>
      </c>
      <c r="AW953" s="15" t="s">
        <v>33</v>
      </c>
      <c r="AX953" s="15" t="s">
        <v>79</v>
      </c>
      <c r="AY953" s="171" t="s">
        <v>166</v>
      </c>
    </row>
    <row r="954" spans="2:65" s="1" customFormat="1" ht="21.75" customHeight="1">
      <c r="B954" s="33"/>
      <c r="C954" s="132" t="s">
        <v>1221</v>
      </c>
      <c r="D954" s="132" t="s">
        <v>168</v>
      </c>
      <c r="E954" s="133" t="s">
        <v>2998</v>
      </c>
      <c r="F954" s="134" t="s">
        <v>2999</v>
      </c>
      <c r="G954" s="135" t="s">
        <v>265</v>
      </c>
      <c r="H954" s="136">
        <v>1</v>
      </c>
      <c r="I954" s="137"/>
      <c r="J954" s="138">
        <f>ROUND(I954*H954,2)</f>
        <v>0</v>
      </c>
      <c r="K954" s="134" t="s">
        <v>172</v>
      </c>
      <c r="L954" s="33"/>
      <c r="M954" s="139" t="s">
        <v>19</v>
      </c>
      <c r="N954" s="140" t="s">
        <v>44</v>
      </c>
      <c r="P954" s="141">
        <f>O954*H954</f>
        <v>0</v>
      </c>
      <c r="Q954" s="141">
        <v>0</v>
      </c>
      <c r="R954" s="141">
        <f>Q954*H954</f>
        <v>0</v>
      </c>
      <c r="S954" s="141">
        <v>0.13100000000000001</v>
      </c>
      <c r="T954" s="142">
        <f>S954*H954</f>
        <v>0.13100000000000001</v>
      </c>
      <c r="AR954" s="143" t="s">
        <v>291</v>
      </c>
      <c r="AT954" s="143" t="s">
        <v>168</v>
      </c>
      <c r="AU954" s="143" t="s">
        <v>85</v>
      </c>
      <c r="AY954" s="18" t="s">
        <v>166</v>
      </c>
      <c r="BE954" s="144">
        <f>IF(N954="základní",J954,0)</f>
        <v>0</v>
      </c>
      <c r="BF954" s="144">
        <f>IF(N954="snížená",J954,0)</f>
        <v>0</v>
      </c>
      <c r="BG954" s="144">
        <f>IF(N954="zákl. přenesená",J954,0)</f>
        <v>0</v>
      </c>
      <c r="BH954" s="144">
        <f>IF(N954="sníž. přenesená",J954,0)</f>
        <v>0</v>
      </c>
      <c r="BI954" s="144">
        <f>IF(N954="nulová",J954,0)</f>
        <v>0</v>
      </c>
      <c r="BJ954" s="18" t="s">
        <v>85</v>
      </c>
      <c r="BK954" s="144">
        <f>ROUND(I954*H954,2)</f>
        <v>0</v>
      </c>
      <c r="BL954" s="18" t="s">
        <v>291</v>
      </c>
      <c r="BM954" s="143" t="s">
        <v>3000</v>
      </c>
    </row>
    <row r="955" spans="2:65" s="1" customFormat="1">
      <c r="B955" s="33"/>
      <c r="D955" s="145" t="s">
        <v>175</v>
      </c>
      <c r="F955" s="146" t="s">
        <v>3001</v>
      </c>
      <c r="I955" s="147"/>
      <c r="L955" s="33"/>
      <c r="M955" s="148"/>
      <c r="T955" s="54"/>
      <c r="AT955" s="18" t="s">
        <v>175</v>
      </c>
      <c r="AU955" s="18" t="s">
        <v>85</v>
      </c>
    </row>
    <row r="956" spans="2:65" s="1" customFormat="1" ht="16.5" customHeight="1">
      <c r="B956" s="33"/>
      <c r="C956" s="132" t="s">
        <v>1225</v>
      </c>
      <c r="D956" s="132" t="s">
        <v>168</v>
      </c>
      <c r="E956" s="133" t="s">
        <v>1246</v>
      </c>
      <c r="F956" s="134" t="s">
        <v>1247</v>
      </c>
      <c r="G956" s="135" t="s">
        <v>265</v>
      </c>
      <c r="H956" s="136">
        <v>2</v>
      </c>
      <c r="I956" s="137"/>
      <c r="J956" s="138">
        <f>ROUND(I956*H956,2)</f>
        <v>0</v>
      </c>
      <c r="K956" s="134" t="s">
        <v>19</v>
      </c>
      <c r="L956" s="33"/>
      <c r="M956" s="139" t="s">
        <v>19</v>
      </c>
      <c r="N956" s="140" t="s">
        <v>44</v>
      </c>
      <c r="P956" s="141">
        <f>O956*H956</f>
        <v>0</v>
      </c>
      <c r="Q956" s="141">
        <v>0</v>
      </c>
      <c r="R956" s="141">
        <f>Q956*H956</f>
        <v>0</v>
      </c>
      <c r="S956" s="141">
        <v>0</v>
      </c>
      <c r="T956" s="142">
        <f>S956*H956</f>
        <v>0</v>
      </c>
      <c r="AR956" s="143" t="s">
        <v>291</v>
      </c>
      <c r="AT956" s="143" t="s">
        <v>168</v>
      </c>
      <c r="AU956" s="143" t="s">
        <v>85</v>
      </c>
      <c r="AY956" s="18" t="s">
        <v>166</v>
      </c>
      <c r="BE956" s="144">
        <f>IF(N956="základní",J956,0)</f>
        <v>0</v>
      </c>
      <c r="BF956" s="144">
        <f>IF(N956="snížená",J956,0)</f>
        <v>0</v>
      </c>
      <c r="BG956" s="144">
        <f>IF(N956="zákl. přenesená",J956,0)</f>
        <v>0</v>
      </c>
      <c r="BH956" s="144">
        <f>IF(N956="sníž. přenesená",J956,0)</f>
        <v>0</v>
      </c>
      <c r="BI956" s="144">
        <f>IF(N956="nulová",J956,0)</f>
        <v>0</v>
      </c>
      <c r="BJ956" s="18" t="s">
        <v>85</v>
      </c>
      <c r="BK956" s="144">
        <f>ROUND(I956*H956,2)</f>
        <v>0</v>
      </c>
      <c r="BL956" s="18" t="s">
        <v>291</v>
      </c>
      <c r="BM956" s="143" t="s">
        <v>3002</v>
      </c>
    </row>
    <row r="957" spans="2:65" s="1" customFormat="1" ht="16.5" customHeight="1">
      <c r="B957" s="33"/>
      <c r="C957" s="132" t="s">
        <v>1229</v>
      </c>
      <c r="D957" s="132" t="s">
        <v>168</v>
      </c>
      <c r="E957" s="133" t="s">
        <v>1250</v>
      </c>
      <c r="F957" s="134" t="s">
        <v>1251</v>
      </c>
      <c r="G957" s="135" t="s">
        <v>265</v>
      </c>
      <c r="H957" s="136">
        <v>2</v>
      </c>
      <c r="I957" s="137"/>
      <c r="J957" s="138">
        <f>ROUND(I957*H957,2)</f>
        <v>0</v>
      </c>
      <c r="K957" s="134" t="s">
        <v>19</v>
      </c>
      <c r="L957" s="33"/>
      <c r="M957" s="139" t="s">
        <v>19</v>
      </c>
      <c r="N957" s="140" t="s">
        <v>44</v>
      </c>
      <c r="P957" s="141">
        <f>O957*H957</f>
        <v>0</v>
      </c>
      <c r="Q957" s="141">
        <v>0</v>
      </c>
      <c r="R957" s="141">
        <f>Q957*H957</f>
        <v>0</v>
      </c>
      <c r="S957" s="141">
        <v>0</v>
      </c>
      <c r="T957" s="142">
        <f>S957*H957</f>
        <v>0</v>
      </c>
      <c r="AR957" s="143" t="s">
        <v>291</v>
      </c>
      <c r="AT957" s="143" t="s">
        <v>168</v>
      </c>
      <c r="AU957" s="143" t="s">
        <v>85</v>
      </c>
      <c r="AY957" s="18" t="s">
        <v>166</v>
      </c>
      <c r="BE957" s="144">
        <f>IF(N957="základní",J957,0)</f>
        <v>0</v>
      </c>
      <c r="BF957" s="144">
        <f>IF(N957="snížená",J957,0)</f>
        <v>0</v>
      </c>
      <c r="BG957" s="144">
        <f>IF(N957="zákl. přenesená",J957,0)</f>
        <v>0</v>
      </c>
      <c r="BH957" s="144">
        <f>IF(N957="sníž. přenesená",J957,0)</f>
        <v>0</v>
      </c>
      <c r="BI957" s="144">
        <f>IF(N957="nulová",J957,0)</f>
        <v>0</v>
      </c>
      <c r="BJ957" s="18" t="s">
        <v>85</v>
      </c>
      <c r="BK957" s="144">
        <f>ROUND(I957*H957,2)</f>
        <v>0</v>
      </c>
      <c r="BL957" s="18" t="s">
        <v>291</v>
      </c>
      <c r="BM957" s="143" t="s">
        <v>3003</v>
      </c>
    </row>
    <row r="958" spans="2:65" s="1" customFormat="1" ht="24.2" customHeight="1">
      <c r="B958" s="33"/>
      <c r="C958" s="132" t="s">
        <v>1233</v>
      </c>
      <c r="D958" s="132" t="s">
        <v>168</v>
      </c>
      <c r="E958" s="133" t="s">
        <v>3004</v>
      </c>
      <c r="F958" s="134" t="s">
        <v>3005</v>
      </c>
      <c r="G958" s="135" t="s">
        <v>265</v>
      </c>
      <c r="H958" s="136">
        <v>26</v>
      </c>
      <c r="I958" s="137"/>
      <c r="J958" s="138">
        <f>ROUND(I958*H958,2)</f>
        <v>0</v>
      </c>
      <c r="K958" s="134" t="s">
        <v>172</v>
      </c>
      <c r="L958" s="33"/>
      <c r="M958" s="139" t="s">
        <v>19</v>
      </c>
      <c r="N958" s="140" t="s">
        <v>44</v>
      </c>
      <c r="P958" s="141">
        <f>O958*H958</f>
        <v>0</v>
      </c>
      <c r="Q958" s="141">
        <v>4.6999999999999999E-4</v>
      </c>
      <c r="R958" s="141">
        <f>Q958*H958</f>
        <v>1.222E-2</v>
      </c>
      <c r="S958" s="141">
        <v>0</v>
      </c>
      <c r="T958" s="142">
        <f>S958*H958</f>
        <v>0</v>
      </c>
      <c r="AR958" s="143" t="s">
        <v>291</v>
      </c>
      <c r="AT958" s="143" t="s">
        <v>168</v>
      </c>
      <c r="AU958" s="143" t="s">
        <v>85</v>
      </c>
      <c r="AY958" s="18" t="s">
        <v>166</v>
      </c>
      <c r="BE958" s="144">
        <f>IF(N958="základní",J958,0)</f>
        <v>0</v>
      </c>
      <c r="BF958" s="144">
        <f>IF(N958="snížená",J958,0)</f>
        <v>0</v>
      </c>
      <c r="BG958" s="144">
        <f>IF(N958="zákl. přenesená",J958,0)</f>
        <v>0</v>
      </c>
      <c r="BH958" s="144">
        <f>IF(N958="sníž. přenesená",J958,0)</f>
        <v>0</v>
      </c>
      <c r="BI958" s="144">
        <f>IF(N958="nulová",J958,0)</f>
        <v>0</v>
      </c>
      <c r="BJ958" s="18" t="s">
        <v>85</v>
      </c>
      <c r="BK958" s="144">
        <f>ROUND(I958*H958,2)</f>
        <v>0</v>
      </c>
      <c r="BL958" s="18" t="s">
        <v>291</v>
      </c>
      <c r="BM958" s="143" t="s">
        <v>3006</v>
      </c>
    </row>
    <row r="959" spans="2:65" s="1" customFormat="1">
      <c r="B959" s="33"/>
      <c r="D959" s="145" t="s">
        <v>175</v>
      </c>
      <c r="F959" s="146" t="s">
        <v>3007</v>
      </c>
      <c r="I959" s="147"/>
      <c r="L959" s="33"/>
      <c r="M959" s="148"/>
      <c r="T959" s="54"/>
      <c r="AT959" s="18" t="s">
        <v>175</v>
      </c>
      <c r="AU959" s="18" t="s">
        <v>85</v>
      </c>
    </row>
    <row r="960" spans="2:65" s="12" customFormat="1">
      <c r="B960" s="149"/>
      <c r="D960" s="150" t="s">
        <v>177</v>
      </c>
      <c r="E960" s="151" t="s">
        <v>19</v>
      </c>
      <c r="F960" s="152" t="s">
        <v>213</v>
      </c>
      <c r="H960" s="151" t="s">
        <v>19</v>
      </c>
      <c r="I960" s="153"/>
      <c r="L960" s="149"/>
      <c r="M960" s="154"/>
      <c r="T960" s="155"/>
      <c r="AT960" s="151" t="s">
        <v>177</v>
      </c>
      <c r="AU960" s="151" t="s">
        <v>85</v>
      </c>
      <c r="AV960" s="12" t="s">
        <v>79</v>
      </c>
      <c r="AW960" s="12" t="s">
        <v>33</v>
      </c>
      <c r="AX960" s="12" t="s">
        <v>72</v>
      </c>
      <c r="AY960" s="151" t="s">
        <v>166</v>
      </c>
    </row>
    <row r="961" spans="2:65" s="13" customFormat="1">
      <c r="B961" s="156"/>
      <c r="D961" s="150" t="s">
        <v>177</v>
      </c>
      <c r="E961" s="157" t="s">
        <v>19</v>
      </c>
      <c r="F961" s="158" t="s">
        <v>208</v>
      </c>
      <c r="H961" s="159">
        <v>7</v>
      </c>
      <c r="I961" s="160"/>
      <c r="L961" s="156"/>
      <c r="M961" s="161"/>
      <c r="T961" s="162"/>
      <c r="AT961" s="157" t="s">
        <v>177</v>
      </c>
      <c r="AU961" s="157" t="s">
        <v>85</v>
      </c>
      <c r="AV961" s="13" t="s">
        <v>85</v>
      </c>
      <c r="AW961" s="13" t="s">
        <v>33</v>
      </c>
      <c r="AX961" s="13" t="s">
        <v>72</v>
      </c>
      <c r="AY961" s="157" t="s">
        <v>166</v>
      </c>
    </row>
    <row r="962" spans="2:65" s="12" customFormat="1">
      <c r="B962" s="149"/>
      <c r="D962" s="150" t="s">
        <v>177</v>
      </c>
      <c r="E962" s="151" t="s">
        <v>19</v>
      </c>
      <c r="F962" s="152" t="s">
        <v>218</v>
      </c>
      <c r="H962" s="151" t="s">
        <v>19</v>
      </c>
      <c r="I962" s="153"/>
      <c r="L962" s="149"/>
      <c r="M962" s="154"/>
      <c r="T962" s="155"/>
      <c r="AT962" s="151" t="s">
        <v>177</v>
      </c>
      <c r="AU962" s="151" t="s">
        <v>85</v>
      </c>
      <c r="AV962" s="12" t="s">
        <v>79</v>
      </c>
      <c r="AW962" s="12" t="s">
        <v>33</v>
      </c>
      <c r="AX962" s="12" t="s">
        <v>72</v>
      </c>
      <c r="AY962" s="151" t="s">
        <v>166</v>
      </c>
    </row>
    <row r="963" spans="2:65" s="13" customFormat="1">
      <c r="B963" s="156"/>
      <c r="D963" s="150" t="s">
        <v>177</v>
      </c>
      <c r="E963" s="157" t="s">
        <v>19</v>
      </c>
      <c r="F963" s="158" t="s">
        <v>313</v>
      </c>
      <c r="H963" s="159">
        <v>19</v>
      </c>
      <c r="I963" s="160"/>
      <c r="L963" s="156"/>
      <c r="M963" s="161"/>
      <c r="T963" s="162"/>
      <c r="AT963" s="157" t="s">
        <v>177</v>
      </c>
      <c r="AU963" s="157" t="s">
        <v>85</v>
      </c>
      <c r="AV963" s="13" t="s">
        <v>85</v>
      </c>
      <c r="AW963" s="13" t="s">
        <v>33</v>
      </c>
      <c r="AX963" s="13" t="s">
        <v>72</v>
      </c>
      <c r="AY963" s="157" t="s">
        <v>166</v>
      </c>
    </row>
    <row r="964" spans="2:65" s="15" customFormat="1">
      <c r="B964" s="170"/>
      <c r="D964" s="150" t="s">
        <v>177</v>
      </c>
      <c r="E964" s="171" t="s">
        <v>19</v>
      </c>
      <c r="F964" s="172" t="s">
        <v>228</v>
      </c>
      <c r="H964" s="173">
        <v>26</v>
      </c>
      <c r="I964" s="174"/>
      <c r="L964" s="170"/>
      <c r="M964" s="175"/>
      <c r="T964" s="176"/>
      <c r="AT964" s="171" t="s">
        <v>177</v>
      </c>
      <c r="AU964" s="171" t="s">
        <v>85</v>
      </c>
      <c r="AV964" s="15" t="s">
        <v>173</v>
      </c>
      <c r="AW964" s="15" t="s">
        <v>33</v>
      </c>
      <c r="AX964" s="15" t="s">
        <v>79</v>
      </c>
      <c r="AY964" s="171" t="s">
        <v>166</v>
      </c>
    </row>
    <row r="965" spans="2:65" s="1" customFormat="1" ht="24.2" customHeight="1">
      <c r="B965" s="33"/>
      <c r="C965" s="177" t="s">
        <v>1237</v>
      </c>
      <c r="D965" s="177" t="s">
        <v>488</v>
      </c>
      <c r="E965" s="178" t="s">
        <v>3008</v>
      </c>
      <c r="F965" s="179" t="s">
        <v>3009</v>
      </c>
      <c r="G965" s="180" t="s">
        <v>265</v>
      </c>
      <c r="H965" s="181">
        <v>26</v>
      </c>
      <c r="I965" s="182"/>
      <c r="J965" s="183">
        <f>ROUND(I965*H965,2)</f>
        <v>0</v>
      </c>
      <c r="K965" s="179" t="s">
        <v>172</v>
      </c>
      <c r="L965" s="184"/>
      <c r="M965" s="185" t="s">
        <v>19</v>
      </c>
      <c r="N965" s="186" t="s">
        <v>44</v>
      </c>
      <c r="P965" s="141">
        <f>O965*H965</f>
        <v>0</v>
      </c>
      <c r="Q965" s="141">
        <v>1.6E-2</v>
      </c>
      <c r="R965" s="141">
        <f>Q965*H965</f>
        <v>0.41600000000000004</v>
      </c>
      <c r="S965" s="141">
        <v>0</v>
      </c>
      <c r="T965" s="142">
        <f>S965*H965</f>
        <v>0</v>
      </c>
      <c r="AR965" s="143" t="s">
        <v>479</v>
      </c>
      <c r="AT965" s="143" t="s">
        <v>488</v>
      </c>
      <c r="AU965" s="143" t="s">
        <v>85</v>
      </c>
      <c r="AY965" s="18" t="s">
        <v>166</v>
      </c>
      <c r="BE965" s="144">
        <f>IF(N965="základní",J965,0)</f>
        <v>0</v>
      </c>
      <c r="BF965" s="144">
        <f>IF(N965="snížená",J965,0)</f>
        <v>0</v>
      </c>
      <c r="BG965" s="144">
        <f>IF(N965="zákl. přenesená",J965,0)</f>
        <v>0</v>
      </c>
      <c r="BH965" s="144">
        <f>IF(N965="sníž. přenesená",J965,0)</f>
        <v>0</v>
      </c>
      <c r="BI965" s="144">
        <f>IF(N965="nulová",J965,0)</f>
        <v>0</v>
      </c>
      <c r="BJ965" s="18" t="s">
        <v>85</v>
      </c>
      <c r="BK965" s="144">
        <f>ROUND(I965*H965,2)</f>
        <v>0</v>
      </c>
      <c r="BL965" s="18" t="s">
        <v>291</v>
      </c>
      <c r="BM965" s="143" t="s">
        <v>3010</v>
      </c>
    </row>
    <row r="966" spans="2:65" s="1" customFormat="1" ht="39">
      <c r="B966" s="33"/>
      <c r="D966" s="150" t="s">
        <v>1224</v>
      </c>
      <c r="F966" s="188" t="s">
        <v>3011</v>
      </c>
      <c r="I966" s="147"/>
      <c r="L966" s="33"/>
      <c r="M966" s="148"/>
      <c r="T966" s="54"/>
      <c r="AT966" s="18" t="s">
        <v>1224</v>
      </c>
      <c r="AU966" s="18" t="s">
        <v>85</v>
      </c>
    </row>
    <row r="967" spans="2:65" s="1" customFormat="1" ht="24.2" customHeight="1">
      <c r="B967" s="33"/>
      <c r="C967" s="132" t="s">
        <v>1241</v>
      </c>
      <c r="D967" s="132" t="s">
        <v>168</v>
      </c>
      <c r="E967" s="133" t="s">
        <v>3012</v>
      </c>
      <c r="F967" s="134" t="s">
        <v>3013</v>
      </c>
      <c r="G967" s="135" t="s">
        <v>265</v>
      </c>
      <c r="H967" s="136">
        <v>1</v>
      </c>
      <c r="I967" s="137"/>
      <c r="J967" s="138">
        <f>ROUND(I967*H967,2)</f>
        <v>0</v>
      </c>
      <c r="K967" s="134" t="s">
        <v>172</v>
      </c>
      <c r="L967" s="33"/>
      <c r="M967" s="139" t="s">
        <v>19</v>
      </c>
      <c r="N967" s="140" t="s">
        <v>44</v>
      </c>
      <c r="P967" s="141">
        <f>O967*H967</f>
        <v>0</v>
      </c>
      <c r="Q967" s="141">
        <v>4.8000000000000001E-4</v>
      </c>
      <c r="R967" s="141">
        <f>Q967*H967</f>
        <v>4.8000000000000001E-4</v>
      </c>
      <c r="S967" s="141">
        <v>0</v>
      </c>
      <c r="T967" s="142">
        <f>S967*H967</f>
        <v>0</v>
      </c>
      <c r="AR967" s="143" t="s">
        <v>291</v>
      </c>
      <c r="AT967" s="143" t="s">
        <v>168</v>
      </c>
      <c r="AU967" s="143" t="s">
        <v>85</v>
      </c>
      <c r="AY967" s="18" t="s">
        <v>166</v>
      </c>
      <c r="BE967" s="144">
        <f>IF(N967="základní",J967,0)</f>
        <v>0</v>
      </c>
      <c r="BF967" s="144">
        <f>IF(N967="snížená",J967,0)</f>
        <v>0</v>
      </c>
      <c r="BG967" s="144">
        <f>IF(N967="zákl. přenesená",J967,0)</f>
        <v>0</v>
      </c>
      <c r="BH967" s="144">
        <f>IF(N967="sníž. přenesená",J967,0)</f>
        <v>0</v>
      </c>
      <c r="BI967" s="144">
        <f>IF(N967="nulová",J967,0)</f>
        <v>0</v>
      </c>
      <c r="BJ967" s="18" t="s">
        <v>85</v>
      </c>
      <c r="BK967" s="144">
        <f>ROUND(I967*H967,2)</f>
        <v>0</v>
      </c>
      <c r="BL967" s="18" t="s">
        <v>291</v>
      </c>
      <c r="BM967" s="143" t="s">
        <v>3014</v>
      </c>
    </row>
    <row r="968" spans="2:65" s="1" customFormat="1">
      <c r="B968" s="33"/>
      <c r="D968" s="145" t="s">
        <v>175</v>
      </c>
      <c r="F968" s="146" t="s">
        <v>3015</v>
      </c>
      <c r="I968" s="147"/>
      <c r="L968" s="33"/>
      <c r="M968" s="148"/>
      <c r="T968" s="54"/>
      <c r="AT968" s="18" t="s">
        <v>175</v>
      </c>
      <c r="AU968" s="18" t="s">
        <v>85</v>
      </c>
    </row>
    <row r="969" spans="2:65" s="12" customFormat="1">
      <c r="B969" s="149"/>
      <c r="D969" s="150" t="s">
        <v>177</v>
      </c>
      <c r="E969" s="151" t="s">
        <v>19</v>
      </c>
      <c r="F969" s="152" t="s">
        <v>213</v>
      </c>
      <c r="H969" s="151" t="s">
        <v>19</v>
      </c>
      <c r="I969" s="153"/>
      <c r="L969" s="149"/>
      <c r="M969" s="154"/>
      <c r="T969" s="155"/>
      <c r="AT969" s="151" t="s">
        <v>177</v>
      </c>
      <c r="AU969" s="151" t="s">
        <v>85</v>
      </c>
      <c r="AV969" s="12" t="s">
        <v>79</v>
      </c>
      <c r="AW969" s="12" t="s">
        <v>33</v>
      </c>
      <c r="AX969" s="12" t="s">
        <v>72</v>
      </c>
      <c r="AY969" s="151" t="s">
        <v>166</v>
      </c>
    </row>
    <row r="970" spans="2:65" s="13" customFormat="1">
      <c r="B970" s="156"/>
      <c r="D970" s="150" t="s">
        <v>177</v>
      </c>
      <c r="E970" s="157" t="s">
        <v>19</v>
      </c>
      <c r="F970" s="158" t="s">
        <v>79</v>
      </c>
      <c r="H970" s="159">
        <v>1</v>
      </c>
      <c r="I970" s="160"/>
      <c r="L970" s="156"/>
      <c r="M970" s="161"/>
      <c r="T970" s="162"/>
      <c r="AT970" s="157" t="s">
        <v>177</v>
      </c>
      <c r="AU970" s="157" t="s">
        <v>85</v>
      </c>
      <c r="AV970" s="13" t="s">
        <v>85</v>
      </c>
      <c r="AW970" s="13" t="s">
        <v>33</v>
      </c>
      <c r="AX970" s="13" t="s">
        <v>79</v>
      </c>
      <c r="AY970" s="157" t="s">
        <v>166</v>
      </c>
    </row>
    <row r="971" spans="2:65" s="1" customFormat="1" ht="24.2" customHeight="1">
      <c r="B971" s="33"/>
      <c r="C971" s="177" t="s">
        <v>1245</v>
      </c>
      <c r="D971" s="177" t="s">
        <v>488</v>
      </c>
      <c r="E971" s="178" t="s">
        <v>3016</v>
      </c>
      <c r="F971" s="179" t="s">
        <v>3017</v>
      </c>
      <c r="G971" s="180" t="s">
        <v>265</v>
      </c>
      <c r="H971" s="181">
        <v>1</v>
      </c>
      <c r="I971" s="182"/>
      <c r="J971" s="183">
        <f>ROUND(I971*H971,2)</f>
        <v>0</v>
      </c>
      <c r="K971" s="179" t="s">
        <v>172</v>
      </c>
      <c r="L971" s="184"/>
      <c r="M971" s="185" t="s">
        <v>19</v>
      </c>
      <c r="N971" s="186" t="s">
        <v>44</v>
      </c>
      <c r="P971" s="141">
        <f>O971*H971</f>
        <v>0</v>
      </c>
      <c r="Q971" s="141">
        <v>3.5000000000000003E-2</v>
      </c>
      <c r="R971" s="141">
        <f>Q971*H971</f>
        <v>3.5000000000000003E-2</v>
      </c>
      <c r="S971" s="141">
        <v>0</v>
      </c>
      <c r="T971" s="142">
        <f>S971*H971</f>
        <v>0</v>
      </c>
      <c r="AR971" s="143" t="s">
        <v>479</v>
      </c>
      <c r="AT971" s="143" t="s">
        <v>488</v>
      </c>
      <c r="AU971" s="143" t="s">
        <v>85</v>
      </c>
      <c r="AY971" s="18" t="s">
        <v>166</v>
      </c>
      <c r="BE971" s="144">
        <f>IF(N971="základní",J971,0)</f>
        <v>0</v>
      </c>
      <c r="BF971" s="144">
        <f>IF(N971="snížená",J971,0)</f>
        <v>0</v>
      </c>
      <c r="BG971" s="144">
        <f>IF(N971="zákl. přenesená",J971,0)</f>
        <v>0</v>
      </c>
      <c r="BH971" s="144">
        <f>IF(N971="sníž. přenesená",J971,0)</f>
        <v>0</v>
      </c>
      <c r="BI971" s="144">
        <f>IF(N971="nulová",J971,0)</f>
        <v>0</v>
      </c>
      <c r="BJ971" s="18" t="s">
        <v>85</v>
      </c>
      <c r="BK971" s="144">
        <f>ROUND(I971*H971,2)</f>
        <v>0</v>
      </c>
      <c r="BL971" s="18" t="s">
        <v>291</v>
      </c>
      <c r="BM971" s="143" t="s">
        <v>3018</v>
      </c>
    </row>
    <row r="972" spans="2:65" s="1" customFormat="1" ht="39">
      <c r="B972" s="33"/>
      <c r="D972" s="150" t="s">
        <v>1224</v>
      </c>
      <c r="F972" s="188" t="s">
        <v>3011</v>
      </c>
      <c r="I972" s="147"/>
      <c r="L972" s="33"/>
      <c r="M972" s="148"/>
      <c r="T972" s="54"/>
      <c r="AT972" s="18" t="s">
        <v>1224</v>
      </c>
      <c r="AU972" s="18" t="s">
        <v>85</v>
      </c>
    </row>
    <row r="973" spans="2:65" s="1" customFormat="1" ht="24.2" customHeight="1">
      <c r="B973" s="33"/>
      <c r="C973" s="132" t="s">
        <v>1249</v>
      </c>
      <c r="D973" s="132" t="s">
        <v>168</v>
      </c>
      <c r="E973" s="133" t="s">
        <v>3019</v>
      </c>
      <c r="F973" s="134" t="s">
        <v>3020</v>
      </c>
      <c r="G973" s="135" t="s">
        <v>265</v>
      </c>
      <c r="H973" s="136">
        <v>3</v>
      </c>
      <c r="I973" s="137"/>
      <c r="J973" s="138">
        <f>ROUND(I973*H973,2)</f>
        <v>0</v>
      </c>
      <c r="K973" s="134" t="s">
        <v>172</v>
      </c>
      <c r="L973" s="33"/>
      <c r="M973" s="139" t="s">
        <v>19</v>
      </c>
      <c r="N973" s="140" t="s">
        <v>44</v>
      </c>
      <c r="P973" s="141">
        <f>O973*H973</f>
        <v>0</v>
      </c>
      <c r="Q973" s="141">
        <v>4.0999999999999999E-4</v>
      </c>
      <c r="R973" s="141">
        <f>Q973*H973</f>
        <v>1.23E-3</v>
      </c>
      <c r="S973" s="141">
        <v>0</v>
      </c>
      <c r="T973" s="142">
        <f>S973*H973</f>
        <v>0</v>
      </c>
      <c r="AR973" s="143" t="s">
        <v>291</v>
      </c>
      <c r="AT973" s="143" t="s">
        <v>168</v>
      </c>
      <c r="AU973" s="143" t="s">
        <v>85</v>
      </c>
      <c r="AY973" s="18" t="s">
        <v>166</v>
      </c>
      <c r="BE973" s="144">
        <f>IF(N973="základní",J973,0)</f>
        <v>0</v>
      </c>
      <c r="BF973" s="144">
        <f>IF(N973="snížená",J973,0)</f>
        <v>0</v>
      </c>
      <c r="BG973" s="144">
        <f>IF(N973="zákl. přenesená",J973,0)</f>
        <v>0</v>
      </c>
      <c r="BH973" s="144">
        <f>IF(N973="sníž. přenesená",J973,0)</f>
        <v>0</v>
      </c>
      <c r="BI973" s="144">
        <f>IF(N973="nulová",J973,0)</f>
        <v>0</v>
      </c>
      <c r="BJ973" s="18" t="s">
        <v>85</v>
      </c>
      <c r="BK973" s="144">
        <f>ROUND(I973*H973,2)</f>
        <v>0</v>
      </c>
      <c r="BL973" s="18" t="s">
        <v>291</v>
      </c>
      <c r="BM973" s="143" t="s">
        <v>3021</v>
      </c>
    </row>
    <row r="974" spans="2:65" s="1" customFormat="1">
      <c r="B974" s="33"/>
      <c r="D974" s="145" t="s">
        <v>175</v>
      </c>
      <c r="F974" s="146" t="s">
        <v>3022</v>
      </c>
      <c r="I974" s="147"/>
      <c r="L974" s="33"/>
      <c r="M974" s="148"/>
      <c r="T974" s="54"/>
      <c r="AT974" s="18" t="s">
        <v>175</v>
      </c>
      <c r="AU974" s="18" t="s">
        <v>85</v>
      </c>
    </row>
    <row r="975" spans="2:65" s="12" customFormat="1">
      <c r="B975" s="149"/>
      <c r="D975" s="150" t="s">
        <v>177</v>
      </c>
      <c r="E975" s="151" t="s">
        <v>19</v>
      </c>
      <c r="F975" s="152" t="s">
        <v>2549</v>
      </c>
      <c r="H975" s="151" t="s">
        <v>19</v>
      </c>
      <c r="I975" s="153"/>
      <c r="L975" s="149"/>
      <c r="M975" s="154"/>
      <c r="T975" s="155"/>
      <c r="AT975" s="151" t="s">
        <v>177</v>
      </c>
      <c r="AU975" s="151" t="s">
        <v>85</v>
      </c>
      <c r="AV975" s="12" t="s">
        <v>79</v>
      </c>
      <c r="AW975" s="12" t="s">
        <v>33</v>
      </c>
      <c r="AX975" s="12" t="s">
        <v>72</v>
      </c>
      <c r="AY975" s="151" t="s">
        <v>166</v>
      </c>
    </row>
    <row r="976" spans="2:65" s="13" customFormat="1">
      <c r="B976" s="156"/>
      <c r="D976" s="150" t="s">
        <v>177</v>
      </c>
      <c r="E976" s="157" t="s">
        <v>19</v>
      </c>
      <c r="F976" s="158" t="s">
        <v>85</v>
      </c>
      <c r="H976" s="159">
        <v>2</v>
      </c>
      <c r="I976" s="160"/>
      <c r="L976" s="156"/>
      <c r="M976" s="161"/>
      <c r="T976" s="162"/>
      <c r="AT976" s="157" t="s">
        <v>177</v>
      </c>
      <c r="AU976" s="157" t="s">
        <v>85</v>
      </c>
      <c r="AV976" s="13" t="s">
        <v>85</v>
      </c>
      <c r="AW976" s="13" t="s">
        <v>33</v>
      </c>
      <c r="AX976" s="13" t="s">
        <v>72</v>
      </c>
      <c r="AY976" s="157" t="s">
        <v>166</v>
      </c>
    </row>
    <row r="977" spans="2:65" s="12" customFormat="1">
      <c r="B977" s="149"/>
      <c r="D977" s="150" t="s">
        <v>177</v>
      </c>
      <c r="E977" s="151" t="s">
        <v>19</v>
      </c>
      <c r="F977" s="152" t="s">
        <v>2558</v>
      </c>
      <c r="H977" s="151" t="s">
        <v>19</v>
      </c>
      <c r="I977" s="153"/>
      <c r="L977" s="149"/>
      <c r="M977" s="154"/>
      <c r="T977" s="155"/>
      <c r="AT977" s="151" t="s">
        <v>177</v>
      </c>
      <c r="AU977" s="151" t="s">
        <v>85</v>
      </c>
      <c r="AV977" s="12" t="s">
        <v>79</v>
      </c>
      <c r="AW977" s="12" t="s">
        <v>33</v>
      </c>
      <c r="AX977" s="12" t="s">
        <v>72</v>
      </c>
      <c r="AY977" s="151" t="s">
        <v>166</v>
      </c>
    </row>
    <row r="978" spans="2:65" s="13" customFormat="1">
      <c r="B978" s="156"/>
      <c r="D978" s="150" t="s">
        <v>177</v>
      </c>
      <c r="E978" s="157" t="s">
        <v>19</v>
      </c>
      <c r="F978" s="158" t="s">
        <v>79</v>
      </c>
      <c r="H978" s="159">
        <v>1</v>
      </c>
      <c r="I978" s="160"/>
      <c r="L978" s="156"/>
      <c r="M978" s="161"/>
      <c r="T978" s="162"/>
      <c r="AT978" s="157" t="s">
        <v>177</v>
      </c>
      <c r="AU978" s="157" t="s">
        <v>85</v>
      </c>
      <c r="AV978" s="13" t="s">
        <v>85</v>
      </c>
      <c r="AW978" s="13" t="s">
        <v>33</v>
      </c>
      <c r="AX978" s="13" t="s">
        <v>72</v>
      </c>
      <c r="AY978" s="157" t="s">
        <v>166</v>
      </c>
    </row>
    <row r="979" spans="2:65" s="15" customFormat="1">
      <c r="B979" s="170"/>
      <c r="D979" s="150" t="s">
        <v>177</v>
      </c>
      <c r="E979" s="171" t="s">
        <v>19</v>
      </c>
      <c r="F979" s="172" t="s">
        <v>228</v>
      </c>
      <c r="H979" s="173">
        <v>3</v>
      </c>
      <c r="I979" s="174"/>
      <c r="L979" s="170"/>
      <c r="M979" s="175"/>
      <c r="T979" s="176"/>
      <c r="AT979" s="171" t="s">
        <v>177</v>
      </c>
      <c r="AU979" s="171" t="s">
        <v>85</v>
      </c>
      <c r="AV979" s="15" t="s">
        <v>173</v>
      </c>
      <c r="AW979" s="15" t="s">
        <v>33</v>
      </c>
      <c r="AX979" s="15" t="s">
        <v>79</v>
      </c>
      <c r="AY979" s="171" t="s">
        <v>166</v>
      </c>
    </row>
    <row r="980" spans="2:65" s="1" customFormat="1" ht="24.2" customHeight="1">
      <c r="B980" s="33"/>
      <c r="C980" s="177" t="s">
        <v>1253</v>
      </c>
      <c r="D980" s="177" t="s">
        <v>488</v>
      </c>
      <c r="E980" s="178" t="s">
        <v>3023</v>
      </c>
      <c r="F980" s="179" t="s">
        <v>3024</v>
      </c>
      <c r="G980" s="180" t="s">
        <v>265</v>
      </c>
      <c r="H980" s="181">
        <v>1</v>
      </c>
      <c r="I980" s="182"/>
      <c r="J980" s="183">
        <f>ROUND(I980*H980,2)</f>
        <v>0</v>
      </c>
      <c r="K980" s="179" t="s">
        <v>172</v>
      </c>
      <c r="L980" s="184"/>
      <c r="M980" s="185" t="s">
        <v>19</v>
      </c>
      <c r="N980" s="186" t="s">
        <v>44</v>
      </c>
      <c r="P980" s="141">
        <f>O980*H980</f>
        <v>0</v>
      </c>
      <c r="Q980" s="141">
        <v>1.6E-2</v>
      </c>
      <c r="R980" s="141">
        <f>Q980*H980</f>
        <v>1.6E-2</v>
      </c>
      <c r="S980" s="141">
        <v>0</v>
      </c>
      <c r="T980" s="142">
        <f>S980*H980</f>
        <v>0</v>
      </c>
      <c r="AR980" s="143" t="s">
        <v>479</v>
      </c>
      <c r="AT980" s="143" t="s">
        <v>488</v>
      </c>
      <c r="AU980" s="143" t="s">
        <v>85</v>
      </c>
      <c r="AY980" s="18" t="s">
        <v>166</v>
      </c>
      <c r="BE980" s="144">
        <f>IF(N980="základní",J980,0)</f>
        <v>0</v>
      </c>
      <c r="BF980" s="144">
        <f>IF(N980="snížená",J980,0)</f>
        <v>0</v>
      </c>
      <c r="BG980" s="144">
        <f>IF(N980="zákl. přenesená",J980,0)</f>
        <v>0</v>
      </c>
      <c r="BH980" s="144">
        <f>IF(N980="sníž. přenesená",J980,0)</f>
        <v>0</v>
      </c>
      <c r="BI980" s="144">
        <f>IF(N980="nulová",J980,0)</f>
        <v>0</v>
      </c>
      <c r="BJ980" s="18" t="s">
        <v>85</v>
      </c>
      <c r="BK980" s="144">
        <f>ROUND(I980*H980,2)</f>
        <v>0</v>
      </c>
      <c r="BL980" s="18" t="s">
        <v>291</v>
      </c>
      <c r="BM980" s="143" t="s">
        <v>3025</v>
      </c>
    </row>
    <row r="981" spans="2:65" s="1" customFormat="1" ht="39">
      <c r="B981" s="33"/>
      <c r="D981" s="150" t="s">
        <v>1224</v>
      </c>
      <c r="F981" s="188" t="s">
        <v>3026</v>
      </c>
      <c r="I981" s="147"/>
      <c r="L981" s="33"/>
      <c r="M981" s="148"/>
      <c r="T981" s="54"/>
      <c r="AT981" s="18" t="s">
        <v>1224</v>
      </c>
      <c r="AU981" s="18" t="s">
        <v>85</v>
      </c>
    </row>
    <row r="982" spans="2:65" s="1" customFormat="1" ht="24.2" customHeight="1">
      <c r="B982" s="33"/>
      <c r="C982" s="177" t="s">
        <v>1258</v>
      </c>
      <c r="D982" s="177" t="s">
        <v>488</v>
      </c>
      <c r="E982" s="178" t="s">
        <v>3027</v>
      </c>
      <c r="F982" s="179" t="s">
        <v>3028</v>
      </c>
      <c r="G982" s="180" t="s">
        <v>265</v>
      </c>
      <c r="H982" s="181">
        <v>2</v>
      </c>
      <c r="I982" s="182"/>
      <c r="J982" s="183">
        <f>ROUND(I982*H982,2)</f>
        <v>0</v>
      </c>
      <c r="K982" s="179" t="s">
        <v>172</v>
      </c>
      <c r="L982" s="184"/>
      <c r="M982" s="185" t="s">
        <v>19</v>
      </c>
      <c r="N982" s="186" t="s">
        <v>44</v>
      </c>
      <c r="P982" s="141">
        <f>O982*H982</f>
        <v>0</v>
      </c>
      <c r="Q982" s="141">
        <v>3.5000000000000003E-2</v>
      </c>
      <c r="R982" s="141">
        <f>Q982*H982</f>
        <v>7.0000000000000007E-2</v>
      </c>
      <c r="S982" s="141">
        <v>0</v>
      </c>
      <c r="T982" s="142">
        <f>S982*H982</f>
        <v>0</v>
      </c>
      <c r="AR982" s="143" t="s">
        <v>479</v>
      </c>
      <c r="AT982" s="143" t="s">
        <v>488</v>
      </c>
      <c r="AU982" s="143" t="s">
        <v>85</v>
      </c>
      <c r="AY982" s="18" t="s">
        <v>166</v>
      </c>
      <c r="BE982" s="144">
        <f>IF(N982="základní",J982,0)</f>
        <v>0</v>
      </c>
      <c r="BF982" s="144">
        <f>IF(N982="snížená",J982,0)</f>
        <v>0</v>
      </c>
      <c r="BG982" s="144">
        <f>IF(N982="zákl. přenesená",J982,0)</f>
        <v>0</v>
      </c>
      <c r="BH982" s="144">
        <f>IF(N982="sníž. přenesená",J982,0)</f>
        <v>0</v>
      </c>
      <c r="BI982" s="144">
        <f>IF(N982="nulová",J982,0)</f>
        <v>0</v>
      </c>
      <c r="BJ982" s="18" t="s">
        <v>85</v>
      </c>
      <c r="BK982" s="144">
        <f>ROUND(I982*H982,2)</f>
        <v>0</v>
      </c>
      <c r="BL982" s="18" t="s">
        <v>291</v>
      </c>
      <c r="BM982" s="143" t="s">
        <v>3029</v>
      </c>
    </row>
    <row r="983" spans="2:65" s="1" customFormat="1" ht="39">
      <c r="B983" s="33"/>
      <c r="D983" s="150" t="s">
        <v>1224</v>
      </c>
      <c r="F983" s="188" t="s">
        <v>3026</v>
      </c>
      <c r="I983" s="147"/>
      <c r="L983" s="33"/>
      <c r="M983" s="148"/>
      <c r="T983" s="54"/>
      <c r="AT983" s="18" t="s">
        <v>1224</v>
      </c>
      <c r="AU983" s="18" t="s">
        <v>85</v>
      </c>
    </row>
    <row r="984" spans="2:65" s="1" customFormat="1" ht="24.2" customHeight="1">
      <c r="B984" s="33"/>
      <c r="C984" s="132" t="s">
        <v>1262</v>
      </c>
      <c r="D984" s="132" t="s">
        <v>168</v>
      </c>
      <c r="E984" s="133" t="s">
        <v>3030</v>
      </c>
      <c r="F984" s="134" t="s">
        <v>3031</v>
      </c>
      <c r="G984" s="135" t="s">
        <v>265</v>
      </c>
      <c r="H984" s="136">
        <v>1</v>
      </c>
      <c r="I984" s="137"/>
      <c r="J984" s="138">
        <f>ROUND(I984*H984,2)</f>
        <v>0</v>
      </c>
      <c r="K984" s="134" t="s">
        <v>172</v>
      </c>
      <c r="L984" s="33"/>
      <c r="M984" s="139" t="s">
        <v>19</v>
      </c>
      <c r="N984" s="140" t="s">
        <v>44</v>
      </c>
      <c r="P984" s="141">
        <f>O984*H984</f>
        <v>0</v>
      </c>
      <c r="Q984" s="141">
        <v>4.0999999999999999E-4</v>
      </c>
      <c r="R984" s="141">
        <f>Q984*H984</f>
        <v>4.0999999999999999E-4</v>
      </c>
      <c r="S984" s="141">
        <v>0</v>
      </c>
      <c r="T984" s="142">
        <f>S984*H984</f>
        <v>0</v>
      </c>
      <c r="AR984" s="143" t="s">
        <v>291</v>
      </c>
      <c r="AT984" s="143" t="s">
        <v>168</v>
      </c>
      <c r="AU984" s="143" t="s">
        <v>85</v>
      </c>
      <c r="AY984" s="18" t="s">
        <v>166</v>
      </c>
      <c r="BE984" s="144">
        <f>IF(N984="základní",J984,0)</f>
        <v>0</v>
      </c>
      <c r="BF984" s="144">
        <f>IF(N984="snížená",J984,0)</f>
        <v>0</v>
      </c>
      <c r="BG984" s="144">
        <f>IF(N984="zákl. přenesená",J984,0)</f>
        <v>0</v>
      </c>
      <c r="BH984" s="144">
        <f>IF(N984="sníž. přenesená",J984,0)</f>
        <v>0</v>
      </c>
      <c r="BI984" s="144">
        <f>IF(N984="nulová",J984,0)</f>
        <v>0</v>
      </c>
      <c r="BJ984" s="18" t="s">
        <v>85</v>
      </c>
      <c r="BK984" s="144">
        <f>ROUND(I984*H984,2)</f>
        <v>0</v>
      </c>
      <c r="BL984" s="18" t="s">
        <v>291</v>
      </c>
      <c r="BM984" s="143" t="s">
        <v>3032</v>
      </c>
    </row>
    <row r="985" spans="2:65" s="1" customFormat="1">
      <c r="B985" s="33"/>
      <c r="D985" s="145" t="s">
        <v>175</v>
      </c>
      <c r="F985" s="146" t="s">
        <v>3033</v>
      </c>
      <c r="I985" s="147"/>
      <c r="L985" s="33"/>
      <c r="M985" s="148"/>
      <c r="T985" s="54"/>
      <c r="AT985" s="18" t="s">
        <v>175</v>
      </c>
      <c r="AU985" s="18" t="s">
        <v>85</v>
      </c>
    </row>
    <row r="986" spans="2:65" s="12" customFormat="1">
      <c r="B986" s="149"/>
      <c r="D986" s="150" t="s">
        <v>177</v>
      </c>
      <c r="E986" s="151" t="s">
        <v>19</v>
      </c>
      <c r="F986" s="152" t="s">
        <v>2549</v>
      </c>
      <c r="H986" s="151" t="s">
        <v>19</v>
      </c>
      <c r="I986" s="153"/>
      <c r="L986" s="149"/>
      <c r="M986" s="154"/>
      <c r="T986" s="155"/>
      <c r="AT986" s="151" t="s">
        <v>177</v>
      </c>
      <c r="AU986" s="151" t="s">
        <v>85</v>
      </c>
      <c r="AV986" s="12" t="s">
        <v>79</v>
      </c>
      <c r="AW986" s="12" t="s">
        <v>33</v>
      </c>
      <c r="AX986" s="12" t="s">
        <v>72</v>
      </c>
      <c r="AY986" s="151" t="s">
        <v>166</v>
      </c>
    </row>
    <row r="987" spans="2:65" s="13" customFormat="1">
      <c r="B987" s="156"/>
      <c r="D987" s="150" t="s">
        <v>177</v>
      </c>
      <c r="E987" s="157" t="s">
        <v>19</v>
      </c>
      <c r="F987" s="158" t="s">
        <v>79</v>
      </c>
      <c r="H987" s="159">
        <v>1</v>
      </c>
      <c r="I987" s="160"/>
      <c r="L987" s="156"/>
      <c r="M987" s="161"/>
      <c r="T987" s="162"/>
      <c r="AT987" s="157" t="s">
        <v>177</v>
      </c>
      <c r="AU987" s="157" t="s">
        <v>85</v>
      </c>
      <c r="AV987" s="13" t="s">
        <v>85</v>
      </c>
      <c r="AW987" s="13" t="s">
        <v>33</v>
      </c>
      <c r="AX987" s="13" t="s">
        <v>79</v>
      </c>
      <c r="AY987" s="157" t="s">
        <v>166</v>
      </c>
    </row>
    <row r="988" spans="2:65" s="1" customFormat="1" ht="24.2" customHeight="1">
      <c r="B988" s="33"/>
      <c r="C988" s="177" t="s">
        <v>1267</v>
      </c>
      <c r="D988" s="177" t="s">
        <v>488</v>
      </c>
      <c r="E988" s="178" t="s">
        <v>3034</v>
      </c>
      <c r="F988" s="179" t="s">
        <v>3035</v>
      </c>
      <c r="G988" s="180" t="s">
        <v>265</v>
      </c>
      <c r="H988" s="181">
        <v>1</v>
      </c>
      <c r="I988" s="182"/>
      <c r="J988" s="183">
        <f>ROUND(I988*H988,2)</f>
        <v>0</v>
      </c>
      <c r="K988" s="179" t="s">
        <v>172</v>
      </c>
      <c r="L988" s="184"/>
      <c r="M988" s="185" t="s">
        <v>19</v>
      </c>
      <c r="N988" s="186" t="s">
        <v>44</v>
      </c>
      <c r="P988" s="141">
        <f>O988*H988</f>
        <v>0</v>
      </c>
      <c r="Q988" s="141">
        <v>0.03</v>
      </c>
      <c r="R988" s="141">
        <f>Q988*H988</f>
        <v>0.03</v>
      </c>
      <c r="S988" s="141">
        <v>0</v>
      </c>
      <c r="T988" s="142">
        <f>S988*H988</f>
        <v>0</v>
      </c>
      <c r="AR988" s="143" t="s">
        <v>479</v>
      </c>
      <c r="AT988" s="143" t="s">
        <v>488</v>
      </c>
      <c r="AU988" s="143" t="s">
        <v>85</v>
      </c>
      <c r="AY988" s="18" t="s">
        <v>166</v>
      </c>
      <c r="BE988" s="144">
        <f>IF(N988="základní",J988,0)</f>
        <v>0</v>
      </c>
      <c r="BF988" s="144">
        <f>IF(N988="snížená",J988,0)</f>
        <v>0</v>
      </c>
      <c r="BG988" s="144">
        <f>IF(N988="zákl. přenesená",J988,0)</f>
        <v>0</v>
      </c>
      <c r="BH988" s="144">
        <f>IF(N988="sníž. přenesená",J988,0)</f>
        <v>0</v>
      </c>
      <c r="BI988" s="144">
        <f>IF(N988="nulová",J988,0)</f>
        <v>0</v>
      </c>
      <c r="BJ988" s="18" t="s">
        <v>85</v>
      </c>
      <c r="BK988" s="144">
        <f>ROUND(I988*H988,2)</f>
        <v>0</v>
      </c>
      <c r="BL988" s="18" t="s">
        <v>291</v>
      </c>
      <c r="BM988" s="143" t="s">
        <v>3036</v>
      </c>
    </row>
    <row r="989" spans="2:65" s="1" customFormat="1" ht="39">
      <c r="B989" s="33"/>
      <c r="D989" s="150" t="s">
        <v>1224</v>
      </c>
      <c r="F989" s="188" t="s">
        <v>3026</v>
      </c>
      <c r="I989" s="147"/>
      <c r="L989" s="33"/>
      <c r="M989" s="148"/>
      <c r="T989" s="54"/>
      <c r="AT989" s="18" t="s">
        <v>1224</v>
      </c>
      <c r="AU989" s="18" t="s">
        <v>85</v>
      </c>
    </row>
    <row r="990" spans="2:65" s="1" customFormat="1" ht="24.2" customHeight="1">
      <c r="B990" s="33"/>
      <c r="C990" s="132" t="s">
        <v>1272</v>
      </c>
      <c r="D990" s="132" t="s">
        <v>168</v>
      </c>
      <c r="E990" s="133" t="s">
        <v>1263</v>
      </c>
      <c r="F990" s="134" t="s">
        <v>1264</v>
      </c>
      <c r="G990" s="135" t="s">
        <v>265</v>
      </c>
      <c r="H990" s="136">
        <v>3</v>
      </c>
      <c r="I990" s="137"/>
      <c r="J990" s="138">
        <f>ROUND(I990*H990,2)</f>
        <v>0</v>
      </c>
      <c r="K990" s="134" t="s">
        <v>172</v>
      </c>
      <c r="L990" s="33"/>
      <c r="M990" s="139" t="s">
        <v>19</v>
      </c>
      <c r="N990" s="140" t="s">
        <v>44</v>
      </c>
      <c r="P990" s="141">
        <f>O990*H990</f>
        <v>0</v>
      </c>
      <c r="Q990" s="141">
        <v>0</v>
      </c>
      <c r="R990" s="141">
        <f>Q990*H990</f>
        <v>0</v>
      </c>
      <c r="S990" s="141">
        <v>0</v>
      </c>
      <c r="T990" s="142">
        <f>S990*H990</f>
        <v>0</v>
      </c>
      <c r="AR990" s="143" t="s">
        <v>291</v>
      </c>
      <c r="AT990" s="143" t="s">
        <v>168</v>
      </c>
      <c r="AU990" s="143" t="s">
        <v>85</v>
      </c>
      <c r="AY990" s="18" t="s">
        <v>166</v>
      </c>
      <c r="BE990" s="144">
        <f>IF(N990="základní",J990,0)</f>
        <v>0</v>
      </c>
      <c r="BF990" s="144">
        <f>IF(N990="snížená",J990,0)</f>
        <v>0</v>
      </c>
      <c r="BG990" s="144">
        <f>IF(N990="zákl. přenesená",J990,0)</f>
        <v>0</v>
      </c>
      <c r="BH990" s="144">
        <f>IF(N990="sníž. přenesená",J990,0)</f>
        <v>0</v>
      </c>
      <c r="BI990" s="144">
        <f>IF(N990="nulová",J990,0)</f>
        <v>0</v>
      </c>
      <c r="BJ990" s="18" t="s">
        <v>85</v>
      </c>
      <c r="BK990" s="144">
        <f>ROUND(I990*H990,2)</f>
        <v>0</v>
      </c>
      <c r="BL990" s="18" t="s">
        <v>291</v>
      </c>
      <c r="BM990" s="143" t="s">
        <v>3037</v>
      </c>
    </row>
    <row r="991" spans="2:65" s="1" customFormat="1">
      <c r="B991" s="33"/>
      <c r="D991" s="145" t="s">
        <v>175</v>
      </c>
      <c r="F991" s="146" t="s">
        <v>3038</v>
      </c>
      <c r="I991" s="147"/>
      <c r="L991" s="33"/>
      <c r="M991" s="148"/>
      <c r="T991" s="54"/>
      <c r="AT991" s="18" t="s">
        <v>175</v>
      </c>
      <c r="AU991" s="18" t="s">
        <v>85</v>
      </c>
    </row>
    <row r="992" spans="2:65" s="12" customFormat="1">
      <c r="B992" s="149"/>
      <c r="D992" s="150" t="s">
        <v>177</v>
      </c>
      <c r="E992" s="151" t="s">
        <v>19</v>
      </c>
      <c r="F992" s="152" t="s">
        <v>1488</v>
      </c>
      <c r="H992" s="151" t="s">
        <v>19</v>
      </c>
      <c r="I992" s="153"/>
      <c r="L992" s="149"/>
      <c r="M992" s="154"/>
      <c r="T992" s="155"/>
      <c r="AT992" s="151" t="s">
        <v>177</v>
      </c>
      <c r="AU992" s="151" t="s">
        <v>85</v>
      </c>
      <c r="AV992" s="12" t="s">
        <v>79</v>
      </c>
      <c r="AW992" s="12" t="s">
        <v>33</v>
      </c>
      <c r="AX992" s="12" t="s">
        <v>72</v>
      </c>
      <c r="AY992" s="151" t="s">
        <v>166</v>
      </c>
    </row>
    <row r="993" spans="2:65" s="13" customFormat="1">
      <c r="B993" s="156"/>
      <c r="D993" s="150" t="s">
        <v>177</v>
      </c>
      <c r="E993" s="157" t="s">
        <v>19</v>
      </c>
      <c r="F993" s="158" t="s">
        <v>85</v>
      </c>
      <c r="H993" s="159">
        <v>2</v>
      </c>
      <c r="I993" s="160"/>
      <c r="L993" s="156"/>
      <c r="M993" s="161"/>
      <c r="T993" s="162"/>
      <c r="AT993" s="157" t="s">
        <v>177</v>
      </c>
      <c r="AU993" s="157" t="s">
        <v>85</v>
      </c>
      <c r="AV993" s="13" t="s">
        <v>85</v>
      </c>
      <c r="AW993" s="13" t="s">
        <v>33</v>
      </c>
      <c r="AX993" s="13" t="s">
        <v>72</v>
      </c>
      <c r="AY993" s="157" t="s">
        <v>166</v>
      </c>
    </row>
    <row r="994" spans="2:65" s="12" customFormat="1">
      <c r="B994" s="149"/>
      <c r="D994" s="150" t="s">
        <v>177</v>
      </c>
      <c r="E994" s="151" t="s">
        <v>19</v>
      </c>
      <c r="F994" s="152" t="s">
        <v>2558</v>
      </c>
      <c r="H994" s="151" t="s">
        <v>19</v>
      </c>
      <c r="I994" s="153"/>
      <c r="L994" s="149"/>
      <c r="M994" s="154"/>
      <c r="T994" s="155"/>
      <c r="AT994" s="151" t="s">
        <v>177</v>
      </c>
      <c r="AU994" s="151" t="s">
        <v>85</v>
      </c>
      <c r="AV994" s="12" t="s">
        <v>79</v>
      </c>
      <c r="AW994" s="12" t="s">
        <v>33</v>
      </c>
      <c r="AX994" s="12" t="s">
        <v>72</v>
      </c>
      <c r="AY994" s="151" t="s">
        <v>166</v>
      </c>
    </row>
    <row r="995" spans="2:65" s="13" customFormat="1">
      <c r="B995" s="156"/>
      <c r="D995" s="150" t="s">
        <v>177</v>
      </c>
      <c r="E995" s="157" t="s">
        <v>19</v>
      </c>
      <c r="F995" s="158" t="s">
        <v>79</v>
      </c>
      <c r="H995" s="159">
        <v>1</v>
      </c>
      <c r="I995" s="160"/>
      <c r="L995" s="156"/>
      <c r="M995" s="161"/>
      <c r="T995" s="162"/>
      <c r="AT995" s="157" t="s">
        <v>177</v>
      </c>
      <c r="AU995" s="157" t="s">
        <v>85</v>
      </c>
      <c r="AV995" s="13" t="s">
        <v>85</v>
      </c>
      <c r="AW995" s="13" t="s">
        <v>33</v>
      </c>
      <c r="AX995" s="13" t="s">
        <v>72</v>
      </c>
      <c r="AY995" s="157" t="s">
        <v>166</v>
      </c>
    </row>
    <row r="996" spans="2:65" s="15" customFormat="1">
      <c r="B996" s="170"/>
      <c r="D996" s="150" t="s">
        <v>177</v>
      </c>
      <c r="E996" s="171" t="s">
        <v>19</v>
      </c>
      <c r="F996" s="172" t="s">
        <v>228</v>
      </c>
      <c r="H996" s="173">
        <v>3</v>
      </c>
      <c r="I996" s="174"/>
      <c r="L996" s="170"/>
      <c r="M996" s="175"/>
      <c r="T996" s="176"/>
      <c r="AT996" s="171" t="s">
        <v>177</v>
      </c>
      <c r="AU996" s="171" t="s">
        <v>85</v>
      </c>
      <c r="AV996" s="15" t="s">
        <v>173</v>
      </c>
      <c r="AW996" s="15" t="s">
        <v>33</v>
      </c>
      <c r="AX996" s="15" t="s">
        <v>79</v>
      </c>
      <c r="AY996" s="171" t="s">
        <v>166</v>
      </c>
    </row>
    <row r="997" spans="2:65" s="1" customFormat="1" ht="24.2" customHeight="1">
      <c r="B997" s="33"/>
      <c r="C997" s="177" t="s">
        <v>1276</v>
      </c>
      <c r="D997" s="177" t="s">
        <v>488</v>
      </c>
      <c r="E997" s="178" t="s">
        <v>3039</v>
      </c>
      <c r="F997" s="179" t="s">
        <v>1269</v>
      </c>
      <c r="G997" s="180" t="s">
        <v>265</v>
      </c>
      <c r="H997" s="181">
        <v>3</v>
      </c>
      <c r="I997" s="182"/>
      <c r="J997" s="183">
        <f>ROUND(I997*H997,2)</f>
        <v>0</v>
      </c>
      <c r="K997" s="179" t="s">
        <v>19</v>
      </c>
      <c r="L997" s="184"/>
      <c r="M997" s="185" t="s">
        <v>19</v>
      </c>
      <c r="N997" s="186" t="s">
        <v>44</v>
      </c>
      <c r="P997" s="141">
        <f>O997*H997</f>
        <v>0</v>
      </c>
      <c r="Q997" s="141">
        <v>1.95E-2</v>
      </c>
      <c r="R997" s="141">
        <f>Q997*H997</f>
        <v>5.8499999999999996E-2</v>
      </c>
      <c r="S997" s="141">
        <v>0</v>
      </c>
      <c r="T997" s="142">
        <f>S997*H997</f>
        <v>0</v>
      </c>
      <c r="AR997" s="143" t="s">
        <v>479</v>
      </c>
      <c r="AT997" s="143" t="s">
        <v>488</v>
      </c>
      <c r="AU997" s="143" t="s">
        <v>85</v>
      </c>
      <c r="AY997" s="18" t="s">
        <v>166</v>
      </c>
      <c r="BE997" s="144">
        <f>IF(N997="základní",J997,0)</f>
        <v>0</v>
      </c>
      <c r="BF997" s="144">
        <f>IF(N997="snížená",J997,0)</f>
        <v>0</v>
      </c>
      <c r="BG997" s="144">
        <f>IF(N997="zákl. přenesená",J997,0)</f>
        <v>0</v>
      </c>
      <c r="BH997" s="144">
        <f>IF(N997="sníž. přenesená",J997,0)</f>
        <v>0</v>
      </c>
      <c r="BI997" s="144">
        <f>IF(N997="nulová",J997,0)</f>
        <v>0</v>
      </c>
      <c r="BJ997" s="18" t="s">
        <v>85</v>
      </c>
      <c r="BK997" s="144">
        <f>ROUND(I997*H997,2)</f>
        <v>0</v>
      </c>
      <c r="BL997" s="18" t="s">
        <v>291</v>
      </c>
      <c r="BM997" s="143" t="s">
        <v>3040</v>
      </c>
    </row>
    <row r="998" spans="2:65" s="1" customFormat="1" ht="24.2" customHeight="1">
      <c r="B998" s="33"/>
      <c r="C998" s="132" t="s">
        <v>1280</v>
      </c>
      <c r="D998" s="132" t="s">
        <v>168</v>
      </c>
      <c r="E998" s="133" t="s">
        <v>1299</v>
      </c>
      <c r="F998" s="134" t="s">
        <v>1300</v>
      </c>
      <c r="G998" s="135" t="s">
        <v>265</v>
      </c>
      <c r="H998" s="136">
        <v>1</v>
      </c>
      <c r="I998" s="137"/>
      <c r="J998" s="138">
        <f>ROUND(I998*H998,2)</f>
        <v>0</v>
      </c>
      <c r="K998" s="134" t="s">
        <v>172</v>
      </c>
      <c r="L998" s="33"/>
      <c r="M998" s="139" t="s">
        <v>19</v>
      </c>
      <c r="N998" s="140" t="s">
        <v>44</v>
      </c>
      <c r="P998" s="141">
        <f>O998*H998</f>
        <v>0</v>
      </c>
      <c r="Q998" s="141">
        <v>0</v>
      </c>
      <c r="R998" s="141">
        <f>Q998*H998</f>
        <v>0</v>
      </c>
      <c r="S998" s="141">
        <v>0</v>
      </c>
      <c r="T998" s="142">
        <f>S998*H998</f>
        <v>0</v>
      </c>
      <c r="AR998" s="143" t="s">
        <v>291</v>
      </c>
      <c r="AT998" s="143" t="s">
        <v>168</v>
      </c>
      <c r="AU998" s="143" t="s">
        <v>85</v>
      </c>
      <c r="AY998" s="18" t="s">
        <v>166</v>
      </c>
      <c r="BE998" s="144">
        <f>IF(N998="základní",J998,0)</f>
        <v>0</v>
      </c>
      <c r="BF998" s="144">
        <f>IF(N998="snížená",J998,0)</f>
        <v>0</v>
      </c>
      <c r="BG998" s="144">
        <f>IF(N998="zákl. přenesená",J998,0)</f>
        <v>0</v>
      </c>
      <c r="BH998" s="144">
        <f>IF(N998="sníž. přenesená",J998,0)</f>
        <v>0</v>
      </c>
      <c r="BI998" s="144">
        <f>IF(N998="nulová",J998,0)</f>
        <v>0</v>
      </c>
      <c r="BJ998" s="18" t="s">
        <v>85</v>
      </c>
      <c r="BK998" s="144">
        <f>ROUND(I998*H998,2)</f>
        <v>0</v>
      </c>
      <c r="BL998" s="18" t="s">
        <v>291</v>
      </c>
      <c r="BM998" s="143" t="s">
        <v>3041</v>
      </c>
    </row>
    <row r="999" spans="2:65" s="1" customFormat="1">
      <c r="B999" s="33"/>
      <c r="D999" s="145" t="s">
        <v>175</v>
      </c>
      <c r="F999" s="146" t="s">
        <v>1302</v>
      </c>
      <c r="I999" s="147"/>
      <c r="L999" s="33"/>
      <c r="M999" s="148"/>
      <c r="T999" s="54"/>
      <c r="AT999" s="18" t="s">
        <v>175</v>
      </c>
      <c r="AU999" s="18" t="s">
        <v>85</v>
      </c>
    </row>
    <row r="1000" spans="2:65" s="12" customFormat="1">
      <c r="B1000" s="149"/>
      <c r="D1000" s="150" t="s">
        <v>177</v>
      </c>
      <c r="E1000" s="151" t="s">
        <v>19</v>
      </c>
      <c r="F1000" s="152" t="s">
        <v>213</v>
      </c>
      <c r="H1000" s="151" t="s">
        <v>19</v>
      </c>
      <c r="I1000" s="153"/>
      <c r="L1000" s="149"/>
      <c r="M1000" s="154"/>
      <c r="T1000" s="155"/>
      <c r="AT1000" s="151" t="s">
        <v>177</v>
      </c>
      <c r="AU1000" s="151" t="s">
        <v>85</v>
      </c>
      <c r="AV1000" s="12" t="s">
        <v>79</v>
      </c>
      <c r="AW1000" s="12" t="s">
        <v>33</v>
      </c>
      <c r="AX1000" s="12" t="s">
        <v>72</v>
      </c>
      <c r="AY1000" s="151" t="s">
        <v>166</v>
      </c>
    </row>
    <row r="1001" spans="2:65" s="13" customFormat="1">
      <c r="B1001" s="156"/>
      <c r="D1001" s="150" t="s">
        <v>177</v>
      </c>
      <c r="E1001" s="157" t="s">
        <v>19</v>
      </c>
      <c r="F1001" s="158" t="s">
        <v>79</v>
      </c>
      <c r="H1001" s="159">
        <v>1</v>
      </c>
      <c r="I1001" s="160"/>
      <c r="L1001" s="156"/>
      <c r="M1001" s="161"/>
      <c r="T1001" s="162"/>
      <c r="AT1001" s="157" t="s">
        <v>177</v>
      </c>
      <c r="AU1001" s="157" t="s">
        <v>85</v>
      </c>
      <c r="AV1001" s="13" t="s">
        <v>85</v>
      </c>
      <c r="AW1001" s="13" t="s">
        <v>33</v>
      </c>
      <c r="AX1001" s="13" t="s">
        <v>79</v>
      </c>
      <c r="AY1001" s="157" t="s">
        <v>166</v>
      </c>
    </row>
    <row r="1002" spans="2:65" s="1" customFormat="1" ht="16.5" customHeight="1">
      <c r="B1002" s="33"/>
      <c r="C1002" s="177" t="s">
        <v>1285</v>
      </c>
      <c r="D1002" s="177" t="s">
        <v>488</v>
      </c>
      <c r="E1002" s="178" t="s">
        <v>1309</v>
      </c>
      <c r="F1002" s="179" t="s">
        <v>1310</v>
      </c>
      <c r="G1002" s="180" t="s">
        <v>265</v>
      </c>
      <c r="H1002" s="181">
        <v>1</v>
      </c>
      <c r="I1002" s="182"/>
      <c r="J1002" s="183">
        <f>ROUND(I1002*H1002,2)</f>
        <v>0</v>
      </c>
      <c r="K1002" s="179" t="s">
        <v>19</v>
      </c>
      <c r="L1002" s="184"/>
      <c r="M1002" s="185" t="s">
        <v>19</v>
      </c>
      <c r="N1002" s="186" t="s">
        <v>44</v>
      </c>
      <c r="P1002" s="141">
        <f>O1002*H1002</f>
        <v>0</v>
      </c>
      <c r="Q1002" s="141">
        <v>1.6E-2</v>
      </c>
      <c r="R1002" s="141">
        <f>Q1002*H1002</f>
        <v>1.6E-2</v>
      </c>
      <c r="S1002" s="141">
        <v>0</v>
      </c>
      <c r="T1002" s="142">
        <f>S1002*H1002</f>
        <v>0</v>
      </c>
      <c r="AR1002" s="143" t="s">
        <v>479</v>
      </c>
      <c r="AT1002" s="143" t="s">
        <v>488</v>
      </c>
      <c r="AU1002" s="143" t="s">
        <v>85</v>
      </c>
      <c r="AY1002" s="18" t="s">
        <v>166</v>
      </c>
      <c r="BE1002" s="144">
        <f>IF(N1002="základní",J1002,0)</f>
        <v>0</v>
      </c>
      <c r="BF1002" s="144">
        <f>IF(N1002="snížená",J1002,0)</f>
        <v>0</v>
      </c>
      <c r="BG1002" s="144">
        <f>IF(N1002="zákl. přenesená",J1002,0)</f>
        <v>0</v>
      </c>
      <c r="BH1002" s="144">
        <f>IF(N1002="sníž. přenesená",J1002,0)</f>
        <v>0</v>
      </c>
      <c r="BI1002" s="144">
        <f>IF(N1002="nulová",J1002,0)</f>
        <v>0</v>
      </c>
      <c r="BJ1002" s="18" t="s">
        <v>85</v>
      </c>
      <c r="BK1002" s="144">
        <f>ROUND(I1002*H1002,2)</f>
        <v>0</v>
      </c>
      <c r="BL1002" s="18" t="s">
        <v>291</v>
      </c>
      <c r="BM1002" s="143" t="s">
        <v>3042</v>
      </c>
    </row>
    <row r="1003" spans="2:65" s="1" customFormat="1" ht="87.75">
      <c r="B1003" s="33"/>
      <c r="D1003" s="150" t="s">
        <v>1224</v>
      </c>
      <c r="F1003" s="188" t="s">
        <v>1307</v>
      </c>
      <c r="I1003" s="147"/>
      <c r="L1003" s="33"/>
      <c r="M1003" s="148"/>
      <c r="T1003" s="54"/>
      <c r="AT1003" s="18" t="s">
        <v>1224</v>
      </c>
      <c r="AU1003" s="18" t="s">
        <v>85</v>
      </c>
    </row>
    <row r="1004" spans="2:65" s="1" customFormat="1" ht="24.2" customHeight="1">
      <c r="B1004" s="33"/>
      <c r="C1004" s="132" t="s">
        <v>1289</v>
      </c>
      <c r="D1004" s="132" t="s">
        <v>168</v>
      </c>
      <c r="E1004" s="133" t="s">
        <v>3043</v>
      </c>
      <c r="F1004" s="134" t="s">
        <v>3044</v>
      </c>
      <c r="G1004" s="135" t="s">
        <v>265</v>
      </c>
      <c r="H1004" s="136">
        <v>2</v>
      </c>
      <c r="I1004" s="137"/>
      <c r="J1004" s="138">
        <f>ROUND(I1004*H1004,2)</f>
        <v>0</v>
      </c>
      <c r="K1004" s="134" t="s">
        <v>172</v>
      </c>
      <c r="L1004" s="33"/>
      <c r="M1004" s="139" t="s">
        <v>19</v>
      </c>
      <c r="N1004" s="140" t="s">
        <v>44</v>
      </c>
      <c r="P1004" s="141">
        <f>O1004*H1004</f>
        <v>0</v>
      </c>
      <c r="Q1004" s="141">
        <v>0</v>
      </c>
      <c r="R1004" s="141">
        <f>Q1004*H1004</f>
        <v>0</v>
      </c>
      <c r="S1004" s="141">
        <v>0</v>
      </c>
      <c r="T1004" s="142">
        <f>S1004*H1004</f>
        <v>0</v>
      </c>
      <c r="AR1004" s="143" t="s">
        <v>291</v>
      </c>
      <c r="AT1004" s="143" t="s">
        <v>168</v>
      </c>
      <c r="AU1004" s="143" t="s">
        <v>85</v>
      </c>
      <c r="AY1004" s="18" t="s">
        <v>166</v>
      </c>
      <c r="BE1004" s="144">
        <f>IF(N1004="základní",J1004,0)</f>
        <v>0</v>
      </c>
      <c r="BF1004" s="144">
        <f>IF(N1004="snížená",J1004,0)</f>
        <v>0</v>
      </c>
      <c r="BG1004" s="144">
        <f>IF(N1004="zákl. přenesená",J1004,0)</f>
        <v>0</v>
      </c>
      <c r="BH1004" s="144">
        <f>IF(N1004="sníž. přenesená",J1004,0)</f>
        <v>0</v>
      </c>
      <c r="BI1004" s="144">
        <f>IF(N1004="nulová",J1004,0)</f>
        <v>0</v>
      </c>
      <c r="BJ1004" s="18" t="s">
        <v>85</v>
      </c>
      <c r="BK1004" s="144">
        <f>ROUND(I1004*H1004,2)</f>
        <v>0</v>
      </c>
      <c r="BL1004" s="18" t="s">
        <v>291</v>
      </c>
      <c r="BM1004" s="143" t="s">
        <v>3045</v>
      </c>
    </row>
    <row r="1005" spans="2:65" s="1" customFormat="1">
      <c r="B1005" s="33"/>
      <c r="D1005" s="145" t="s">
        <v>175</v>
      </c>
      <c r="F1005" s="146" t="s">
        <v>3046</v>
      </c>
      <c r="I1005" s="147"/>
      <c r="L1005" s="33"/>
      <c r="M1005" s="148"/>
      <c r="T1005" s="54"/>
      <c r="AT1005" s="18" t="s">
        <v>175</v>
      </c>
      <c r="AU1005" s="18" t="s">
        <v>85</v>
      </c>
    </row>
    <row r="1006" spans="2:65" s="12" customFormat="1">
      <c r="B1006" s="149"/>
      <c r="D1006" s="150" t="s">
        <v>177</v>
      </c>
      <c r="E1006" s="151" t="s">
        <v>19</v>
      </c>
      <c r="F1006" s="152" t="s">
        <v>2549</v>
      </c>
      <c r="H1006" s="151" t="s">
        <v>19</v>
      </c>
      <c r="I1006" s="153"/>
      <c r="L1006" s="149"/>
      <c r="M1006" s="154"/>
      <c r="T1006" s="155"/>
      <c r="AT1006" s="151" t="s">
        <v>177</v>
      </c>
      <c r="AU1006" s="151" t="s">
        <v>85</v>
      </c>
      <c r="AV1006" s="12" t="s">
        <v>79</v>
      </c>
      <c r="AW1006" s="12" t="s">
        <v>33</v>
      </c>
      <c r="AX1006" s="12" t="s">
        <v>72</v>
      </c>
      <c r="AY1006" s="151" t="s">
        <v>166</v>
      </c>
    </row>
    <row r="1007" spans="2:65" s="13" customFormat="1">
      <c r="B1007" s="156"/>
      <c r="D1007" s="150" t="s">
        <v>177</v>
      </c>
      <c r="E1007" s="157" t="s">
        <v>19</v>
      </c>
      <c r="F1007" s="158" t="s">
        <v>85</v>
      </c>
      <c r="H1007" s="159">
        <v>2</v>
      </c>
      <c r="I1007" s="160"/>
      <c r="L1007" s="156"/>
      <c r="M1007" s="161"/>
      <c r="T1007" s="162"/>
      <c r="AT1007" s="157" t="s">
        <v>177</v>
      </c>
      <c r="AU1007" s="157" t="s">
        <v>85</v>
      </c>
      <c r="AV1007" s="13" t="s">
        <v>85</v>
      </c>
      <c r="AW1007" s="13" t="s">
        <v>33</v>
      </c>
      <c r="AX1007" s="13" t="s">
        <v>79</v>
      </c>
      <c r="AY1007" s="157" t="s">
        <v>166</v>
      </c>
    </row>
    <row r="1008" spans="2:65" s="1" customFormat="1" ht="24.2" customHeight="1">
      <c r="B1008" s="33"/>
      <c r="C1008" s="177" t="s">
        <v>1294</v>
      </c>
      <c r="D1008" s="177" t="s">
        <v>488</v>
      </c>
      <c r="E1008" s="178" t="s">
        <v>1268</v>
      </c>
      <c r="F1008" s="179" t="s">
        <v>3047</v>
      </c>
      <c r="G1008" s="180" t="s">
        <v>265</v>
      </c>
      <c r="H1008" s="181">
        <v>2</v>
      </c>
      <c r="I1008" s="182"/>
      <c r="J1008" s="183">
        <f>ROUND(I1008*H1008,2)</f>
        <v>0</v>
      </c>
      <c r="K1008" s="179" t="s">
        <v>19</v>
      </c>
      <c r="L1008" s="184"/>
      <c r="M1008" s="185" t="s">
        <v>19</v>
      </c>
      <c r="N1008" s="186" t="s">
        <v>44</v>
      </c>
      <c r="P1008" s="141">
        <f>O1008*H1008</f>
        <v>0</v>
      </c>
      <c r="Q1008" s="141">
        <v>1.95E-2</v>
      </c>
      <c r="R1008" s="141">
        <f>Q1008*H1008</f>
        <v>3.9E-2</v>
      </c>
      <c r="S1008" s="141">
        <v>0</v>
      </c>
      <c r="T1008" s="142">
        <f>S1008*H1008</f>
        <v>0</v>
      </c>
      <c r="AR1008" s="143" t="s">
        <v>479</v>
      </c>
      <c r="AT1008" s="143" t="s">
        <v>488</v>
      </c>
      <c r="AU1008" s="143" t="s">
        <v>85</v>
      </c>
      <c r="AY1008" s="18" t="s">
        <v>166</v>
      </c>
      <c r="BE1008" s="144">
        <f>IF(N1008="základní",J1008,0)</f>
        <v>0</v>
      </c>
      <c r="BF1008" s="144">
        <f>IF(N1008="snížená",J1008,0)</f>
        <v>0</v>
      </c>
      <c r="BG1008" s="144">
        <f>IF(N1008="zákl. přenesená",J1008,0)</f>
        <v>0</v>
      </c>
      <c r="BH1008" s="144">
        <f>IF(N1008="sníž. přenesená",J1008,0)</f>
        <v>0</v>
      </c>
      <c r="BI1008" s="144">
        <f>IF(N1008="nulová",J1008,0)</f>
        <v>0</v>
      </c>
      <c r="BJ1008" s="18" t="s">
        <v>85</v>
      </c>
      <c r="BK1008" s="144">
        <f>ROUND(I1008*H1008,2)</f>
        <v>0</v>
      </c>
      <c r="BL1008" s="18" t="s">
        <v>291</v>
      </c>
      <c r="BM1008" s="143" t="s">
        <v>3048</v>
      </c>
    </row>
    <row r="1009" spans="2:65" s="1" customFormat="1" ht="68.25">
      <c r="B1009" s="33"/>
      <c r="D1009" s="150" t="s">
        <v>1224</v>
      </c>
      <c r="F1009" s="188" t="s">
        <v>1271</v>
      </c>
      <c r="I1009" s="147"/>
      <c r="L1009" s="33"/>
      <c r="M1009" s="148"/>
      <c r="T1009" s="54"/>
      <c r="AT1009" s="18" t="s">
        <v>1224</v>
      </c>
      <c r="AU1009" s="18" t="s">
        <v>85</v>
      </c>
    </row>
    <row r="1010" spans="2:65" s="1" customFormat="1" ht="24.2" customHeight="1">
      <c r="B1010" s="33"/>
      <c r="C1010" s="132" t="s">
        <v>1298</v>
      </c>
      <c r="D1010" s="132" t="s">
        <v>168</v>
      </c>
      <c r="E1010" s="133" t="s">
        <v>3049</v>
      </c>
      <c r="F1010" s="134" t="s">
        <v>3050</v>
      </c>
      <c r="G1010" s="135" t="s">
        <v>265</v>
      </c>
      <c r="H1010" s="136">
        <v>1</v>
      </c>
      <c r="I1010" s="137"/>
      <c r="J1010" s="138">
        <f>ROUND(I1010*H1010,2)</f>
        <v>0</v>
      </c>
      <c r="K1010" s="134" t="s">
        <v>172</v>
      </c>
      <c r="L1010" s="33"/>
      <c r="M1010" s="139" t="s">
        <v>19</v>
      </c>
      <c r="N1010" s="140" t="s">
        <v>44</v>
      </c>
      <c r="P1010" s="141">
        <f>O1010*H1010</f>
        <v>0</v>
      </c>
      <c r="Q1010" s="141">
        <v>0</v>
      </c>
      <c r="R1010" s="141">
        <f>Q1010*H1010</f>
        <v>0</v>
      </c>
      <c r="S1010" s="141">
        <v>0</v>
      </c>
      <c r="T1010" s="142">
        <f>S1010*H1010</f>
        <v>0</v>
      </c>
      <c r="AR1010" s="143" t="s">
        <v>291</v>
      </c>
      <c r="AT1010" s="143" t="s">
        <v>168</v>
      </c>
      <c r="AU1010" s="143" t="s">
        <v>85</v>
      </c>
      <c r="AY1010" s="18" t="s">
        <v>166</v>
      </c>
      <c r="BE1010" s="144">
        <f>IF(N1010="základní",J1010,0)</f>
        <v>0</v>
      </c>
      <c r="BF1010" s="144">
        <f>IF(N1010="snížená",J1010,0)</f>
        <v>0</v>
      </c>
      <c r="BG1010" s="144">
        <f>IF(N1010="zákl. přenesená",J1010,0)</f>
        <v>0</v>
      </c>
      <c r="BH1010" s="144">
        <f>IF(N1010="sníž. přenesená",J1010,0)</f>
        <v>0</v>
      </c>
      <c r="BI1010" s="144">
        <f>IF(N1010="nulová",J1010,0)</f>
        <v>0</v>
      </c>
      <c r="BJ1010" s="18" t="s">
        <v>85</v>
      </c>
      <c r="BK1010" s="144">
        <f>ROUND(I1010*H1010,2)</f>
        <v>0</v>
      </c>
      <c r="BL1010" s="18" t="s">
        <v>291</v>
      </c>
      <c r="BM1010" s="143" t="s">
        <v>3051</v>
      </c>
    </row>
    <row r="1011" spans="2:65" s="1" customFormat="1">
      <c r="B1011" s="33"/>
      <c r="D1011" s="145" t="s">
        <v>175</v>
      </c>
      <c r="F1011" s="146" t="s">
        <v>3052</v>
      </c>
      <c r="I1011" s="147"/>
      <c r="L1011" s="33"/>
      <c r="M1011" s="148"/>
      <c r="T1011" s="54"/>
      <c r="AT1011" s="18" t="s">
        <v>175</v>
      </c>
      <c r="AU1011" s="18" t="s">
        <v>85</v>
      </c>
    </row>
    <row r="1012" spans="2:65" s="12" customFormat="1">
      <c r="B1012" s="149"/>
      <c r="D1012" s="150" t="s">
        <v>177</v>
      </c>
      <c r="E1012" s="151" t="s">
        <v>19</v>
      </c>
      <c r="F1012" s="152" t="s">
        <v>2549</v>
      </c>
      <c r="H1012" s="151" t="s">
        <v>19</v>
      </c>
      <c r="I1012" s="153"/>
      <c r="L1012" s="149"/>
      <c r="M1012" s="154"/>
      <c r="T1012" s="155"/>
      <c r="AT1012" s="151" t="s">
        <v>177</v>
      </c>
      <c r="AU1012" s="151" t="s">
        <v>85</v>
      </c>
      <c r="AV1012" s="12" t="s">
        <v>79</v>
      </c>
      <c r="AW1012" s="12" t="s">
        <v>33</v>
      </c>
      <c r="AX1012" s="12" t="s">
        <v>72</v>
      </c>
      <c r="AY1012" s="151" t="s">
        <v>166</v>
      </c>
    </row>
    <row r="1013" spans="2:65" s="13" customFormat="1">
      <c r="B1013" s="156"/>
      <c r="D1013" s="150" t="s">
        <v>177</v>
      </c>
      <c r="E1013" s="157" t="s">
        <v>19</v>
      </c>
      <c r="F1013" s="158" t="s">
        <v>79</v>
      </c>
      <c r="H1013" s="159">
        <v>1</v>
      </c>
      <c r="I1013" s="160"/>
      <c r="L1013" s="156"/>
      <c r="M1013" s="161"/>
      <c r="T1013" s="162"/>
      <c r="AT1013" s="157" t="s">
        <v>177</v>
      </c>
      <c r="AU1013" s="157" t="s">
        <v>85</v>
      </c>
      <c r="AV1013" s="13" t="s">
        <v>85</v>
      </c>
      <c r="AW1013" s="13" t="s">
        <v>33</v>
      </c>
      <c r="AX1013" s="13" t="s">
        <v>79</v>
      </c>
      <c r="AY1013" s="157" t="s">
        <v>166</v>
      </c>
    </row>
    <row r="1014" spans="2:65" s="1" customFormat="1" ht="24.2" customHeight="1">
      <c r="B1014" s="33"/>
      <c r="C1014" s="177" t="s">
        <v>1303</v>
      </c>
      <c r="D1014" s="177" t="s">
        <v>488</v>
      </c>
      <c r="E1014" s="178" t="s">
        <v>3053</v>
      </c>
      <c r="F1014" s="179" t="s">
        <v>3054</v>
      </c>
      <c r="G1014" s="180" t="s">
        <v>265</v>
      </c>
      <c r="H1014" s="181">
        <v>1</v>
      </c>
      <c r="I1014" s="182"/>
      <c r="J1014" s="183">
        <f>ROUND(I1014*H1014,2)</f>
        <v>0</v>
      </c>
      <c r="K1014" s="179" t="s">
        <v>19</v>
      </c>
      <c r="L1014" s="184"/>
      <c r="M1014" s="185" t="s">
        <v>19</v>
      </c>
      <c r="N1014" s="186" t="s">
        <v>44</v>
      </c>
      <c r="P1014" s="141">
        <f>O1014*H1014</f>
        <v>0</v>
      </c>
      <c r="Q1014" s="141">
        <v>3.2000000000000001E-2</v>
      </c>
      <c r="R1014" s="141">
        <f>Q1014*H1014</f>
        <v>3.2000000000000001E-2</v>
      </c>
      <c r="S1014" s="141">
        <v>0</v>
      </c>
      <c r="T1014" s="142">
        <f>S1014*H1014</f>
        <v>0</v>
      </c>
      <c r="AR1014" s="143" t="s">
        <v>479</v>
      </c>
      <c r="AT1014" s="143" t="s">
        <v>488</v>
      </c>
      <c r="AU1014" s="143" t="s">
        <v>85</v>
      </c>
      <c r="AY1014" s="18" t="s">
        <v>166</v>
      </c>
      <c r="BE1014" s="144">
        <f>IF(N1014="základní",J1014,0)</f>
        <v>0</v>
      </c>
      <c r="BF1014" s="144">
        <f>IF(N1014="snížená",J1014,0)</f>
        <v>0</v>
      </c>
      <c r="BG1014" s="144">
        <f>IF(N1014="zákl. přenesená",J1014,0)</f>
        <v>0</v>
      </c>
      <c r="BH1014" s="144">
        <f>IF(N1014="sníž. přenesená",J1014,0)</f>
        <v>0</v>
      </c>
      <c r="BI1014" s="144">
        <f>IF(N1014="nulová",J1014,0)</f>
        <v>0</v>
      </c>
      <c r="BJ1014" s="18" t="s">
        <v>85</v>
      </c>
      <c r="BK1014" s="144">
        <f>ROUND(I1014*H1014,2)</f>
        <v>0</v>
      </c>
      <c r="BL1014" s="18" t="s">
        <v>291</v>
      </c>
      <c r="BM1014" s="143" t="s">
        <v>3055</v>
      </c>
    </row>
    <row r="1015" spans="2:65" s="1" customFormat="1" ht="68.25">
      <c r="B1015" s="33"/>
      <c r="D1015" s="150" t="s">
        <v>1224</v>
      </c>
      <c r="F1015" s="188" t="s">
        <v>1271</v>
      </c>
      <c r="I1015" s="147"/>
      <c r="L1015" s="33"/>
      <c r="M1015" s="148"/>
      <c r="T1015" s="54"/>
      <c r="AT1015" s="18" t="s">
        <v>1224</v>
      </c>
      <c r="AU1015" s="18" t="s">
        <v>85</v>
      </c>
    </row>
    <row r="1016" spans="2:65" s="1" customFormat="1" ht="16.5" customHeight="1">
      <c r="B1016" s="33"/>
      <c r="C1016" s="132" t="s">
        <v>1308</v>
      </c>
      <c r="D1016" s="132" t="s">
        <v>168</v>
      </c>
      <c r="E1016" s="133" t="s">
        <v>1313</v>
      </c>
      <c r="F1016" s="134" t="s">
        <v>1314</v>
      </c>
      <c r="G1016" s="135" t="s">
        <v>265</v>
      </c>
      <c r="H1016" s="136">
        <v>4</v>
      </c>
      <c r="I1016" s="137"/>
      <c r="J1016" s="138">
        <f>ROUND(I1016*H1016,2)</f>
        <v>0</v>
      </c>
      <c r="K1016" s="134" t="s">
        <v>172</v>
      </c>
      <c r="L1016" s="33"/>
      <c r="M1016" s="139" t="s">
        <v>19</v>
      </c>
      <c r="N1016" s="140" t="s">
        <v>44</v>
      </c>
      <c r="P1016" s="141">
        <f>O1016*H1016</f>
        <v>0</v>
      </c>
      <c r="Q1016" s="141">
        <v>0</v>
      </c>
      <c r="R1016" s="141">
        <f>Q1016*H1016</f>
        <v>0</v>
      </c>
      <c r="S1016" s="141">
        <v>0</v>
      </c>
      <c r="T1016" s="142">
        <f>S1016*H1016</f>
        <v>0</v>
      </c>
      <c r="AR1016" s="143" t="s">
        <v>291</v>
      </c>
      <c r="AT1016" s="143" t="s">
        <v>168</v>
      </c>
      <c r="AU1016" s="143" t="s">
        <v>85</v>
      </c>
      <c r="AY1016" s="18" t="s">
        <v>166</v>
      </c>
      <c r="BE1016" s="144">
        <f>IF(N1016="základní",J1016,0)</f>
        <v>0</v>
      </c>
      <c r="BF1016" s="144">
        <f>IF(N1016="snížená",J1016,0)</f>
        <v>0</v>
      </c>
      <c r="BG1016" s="144">
        <f>IF(N1016="zákl. přenesená",J1016,0)</f>
        <v>0</v>
      </c>
      <c r="BH1016" s="144">
        <f>IF(N1016="sníž. přenesená",J1016,0)</f>
        <v>0</v>
      </c>
      <c r="BI1016" s="144">
        <f>IF(N1016="nulová",J1016,0)</f>
        <v>0</v>
      </c>
      <c r="BJ1016" s="18" t="s">
        <v>85</v>
      </c>
      <c r="BK1016" s="144">
        <f>ROUND(I1016*H1016,2)</f>
        <v>0</v>
      </c>
      <c r="BL1016" s="18" t="s">
        <v>291</v>
      </c>
      <c r="BM1016" s="143" t="s">
        <v>3056</v>
      </c>
    </row>
    <row r="1017" spans="2:65" s="1" customFormat="1">
      <c r="B1017" s="33"/>
      <c r="D1017" s="145" t="s">
        <v>175</v>
      </c>
      <c r="F1017" s="146" t="s">
        <v>1316</v>
      </c>
      <c r="I1017" s="147"/>
      <c r="L1017" s="33"/>
      <c r="M1017" s="148"/>
      <c r="T1017" s="54"/>
      <c r="AT1017" s="18" t="s">
        <v>175</v>
      </c>
      <c r="AU1017" s="18" t="s">
        <v>85</v>
      </c>
    </row>
    <row r="1018" spans="2:65" s="1" customFormat="1" ht="16.5" customHeight="1">
      <c r="B1018" s="33"/>
      <c r="C1018" s="177" t="s">
        <v>1312</v>
      </c>
      <c r="D1018" s="177" t="s">
        <v>488</v>
      </c>
      <c r="E1018" s="178" t="s">
        <v>1318</v>
      </c>
      <c r="F1018" s="179" t="s">
        <v>1319</v>
      </c>
      <c r="G1018" s="180" t="s">
        <v>265</v>
      </c>
      <c r="H1018" s="181">
        <v>4</v>
      </c>
      <c r="I1018" s="182"/>
      <c r="J1018" s="183">
        <f>ROUND(I1018*H1018,2)</f>
        <v>0</v>
      </c>
      <c r="K1018" s="179" t="s">
        <v>172</v>
      </c>
      <c r="L1018" s="184"/>
      <c r="M1018" s="185" t="s">
        <v>19</v>
      </c>
      <c r="N1018" s="186" t="s">
        <v>44</v>
      </c>
      <c r="P1018" s="141">
        <f>O1018*H1018</f>
        <v>0</v>
      </c>
      <c r="Q1018" s="141">
        <v>2.3999999999999998E-3</v>
      </c>
      <c r="R1018" s="141">
        <f>Q1018*H1018</f>
        <v>9.5999999999999992E-3</v>
      </c>
      <c r="S1018" s="141">
        <v>0</v>
      </c>
      <c r="T1018" s="142">
        <f>S1018*H1018</f>
        <v>0</v>
      </c>
      <c r="AR1018" s="143" t="s">
        <v>479</v>
      </c>
      <c r="AT1018" s="143" t="s">
        <v>488</v>
      </c>
      <c r="AU1018" s="143" t="s">
        <v>85</v>
      </c>
      <c r="AY1018" s="18" t="s">
        <v>166</v>
      </c>
      <c r="BE1018" s="144">
        <f>IF(N1018="základní",J1018,0)</f>
        <v>0</v>
      </c>
      <c r="BF1018" s="144">
        <f>IF(N1018="snížená",J1018,0)</f>
        <v>0</v>
      </c>
      <c r="BG1018" s="144">
        <f>IF(N1018="zákl. přenesená",J1018,0)</f>
        <v>0</v>
      </c>
      <c r="BH1018" s="144">
        <f>IF(N1018="sníž. přenesená",J1018,0)</f>
        <v>0</v>
      </c>
      <c r="BI1018" s="144">
        <f>IF(N1018="nulová",J1018,0)</f>
        <v>0</v>
      </c>
      <c r="BJ1018" s="18" t="s">
        <v>85</v>
      </c>
      <c r="BK1018" s="144">
        <f>ROUND(I1018*H1018,2)</f>
        <v>0</v>
      </c>
      <c r="BL1018" s="18" t="s">
        <v>291</v>
      </c>
      <c r="BM1018" s="143" t="s">
        <v>3057</v>
      </c>
    </row>
    <row r="1019" spans="2:65" s="1" customFormat="1" ht="16.5" customHeight="1">
      <c r="B1019" s="33"/>
      <c r="C1019" s="132" t="s">
        <v>1317</v>
      </c>
      <c r="D1019" s="132" t="s">
        <v>168</v>
      </c>
      <c r="E1019" s="133" t="s">
        <v>3058</v>
      </c>
      <c r="F1019" s="134" t="s">
        <v>3059</v>
      </c>
      <c r="G1019" s="135" t="s">
        <v>265</v>
      </c>
      <c r="H1019" s="136">
        <v>2</v>
      </c>
      <c r="I1019" s="137"/>
      <c r="J1019" s="138">
        <f>ROUND(I1019*H1019,2)</f>
        <v>0</v>
      </c>
      <c r="K1019" s="134" t="s">
        <v>172</v>
      </c>
      <c r="L1019" s="33"/>
      <c r="M1019" s="139" t="s">
        <v>19</v>
      </c>
      <c r="N1019" s="140" t="s">
        <v>44</v>
      </c>
      <c r="P1019" s="141">
        <f>O1019*H1019</f>
        <v>0</v>
      </c>
      <c r="Q1019" s="141">
        <v>0</v>
      </c>
      <c r="R1019" s="141">
        <f>Q1019*H1019</f>
        <v>0</v>
      </c>
      <c r="S1019" s="141">
        <v>0</v>
      </c>
      <c r="T1019" s="142">
        <f>S1019*H1019</f>
        <v>0</v>
      </c>
      <c r="AR1019" s="143" t="s">
        <v>291</v>
      </c>
      <c r="AT1019" s="143" t="s">
        <v>168</v>
      </c>
      <c r="AU1019" s="143" t="s">
        <v>85</v>
      </c>
      <c r="AY1019" s="18" t="s">
        <v>166</v>
      </c>
      <c r="BE1019" s="144">
        <f>IF(N1019="základní",J1019,0)</f>
        <v>0</v>
      </c>
      <c r="BF1019" s="144">
        <f>IF(N1019="snížená",J1019,0)</f>
        <v>0</v>
      </c>
      <c r="BG1019" s="144">
        <f>IF(N1019="zákl. přenesená",J1019,0)</f>
        <v>0</v>
      </c>
      <c r="BH1019" s="144">
        <f>IF(N1019="sníž. přenesená",J1019,0)</f>
        <v>0</v>
      </c>
      <c r="BI1019" s="144">
        <f>IF(N1019="nulová",J1019,0)</f>
        <v>0</v>
      </c>
      <c r="BJ1019" s="18" t="s">
        <v>85</v>
      </c>
      <c r="BK1019" s="144">
        <f>ROUND(I1019*H1019,2)</f>
        <v>0</v>
      </c>
      <c r="BL1019" s="18" t="s">
        <v>291</v>
      </c>
      <c r="BM1019" s="143" t="s">
        <v>3060</v>
      </c>
    </row>
    <row r="1020" spans="2:65" s="1" customFormat="1">
      <c r="B1020" s="33"/>
      <c r="D1020" s="145" t="s">
        <v>175</v>
      </c>
      <c r="F1020" s="146" t="s">
        <v>3061</v>
      </c>
      <c r="I1020" s="147"/>
      <c r="L1020" s="33"/>
      <c r="M1020" s="148"/>
      <c r="T1020" s="54"/>
      <c r="AT1020" s="18" t="s">
        <v>175</v>
      </c>
      <c r="AU1020" s="18" t="s">
        <v>85</v>
      </c>
    </row>
    <row r="1021" spans="2:65" s="1" customFormat="1" ht="16.5" customHeight="1">
      <c r="B1021" s="33"/>
      <c r="C1021" s="177" t="s">
        <v>1321</v>
      </c>
      <c r="D1021" s="177" t="s">
        <v>488</v>
      </c>
      <c r="E1021" s="178" t="s">
        <v>1318</v>
      </c>
      <c r="F1021" s="179" t="s">
        <v>1319</v>
      </c>
      <c r="G1021" s="180" t="s">
        <v>265</v>
      </c>
      <c r="H1021" s="181">
        <v>2</v>
      </c>
      <c r="I1021" s="182"/>
      <c r="J1021" s="183">
        <f>ROUND(I1021*H1021,2)</f>
        <v>0</v>
      </c>
      <c r="K1021" s="179" t="s">
        <v>172</v>
      </c>
      <c r="L1021" s="184"/>
      <c r="M1021" s="185" t="s">
        <v>19</v>
      </c>
      <c r="N1021" s="186" t="s">
        <v>44</v>
      </c>
      <c r="P1021" s="141">
        <f>O1021*H1021</f>
        <v>0</v>
      </c>
      <c r="Q1021" s="141">
        <v>2.3999999999999998E-3</v>
      </c>
      <c r="R1021" s="141">
        <f>Q1021*H1021</f>
        <v>4.7999999999999996E-3</v>
      </c>
      <c r="S1021" s="141">
        <v>0</v>
      </c>
      <c r="T1021" s="142">
        <f>S1021*H1021</f>
        <v>0</v>
      </c>
      <c r="AR1021" s="143" t="s">
        <v>479</v>
      </c>
      <c r="AT1021" s="143" t="s">
        <v>488</v>
      </c>
      <c r="AU1021" s="143" t="s">
        <v>85</v>
      </c>
      <c r="AY1021" s="18" t="s">
        <v>166</v>
      </c>
      <c r="BE1021" s="144">
        <f>IF(N1021="základní",J1021,0)</f>
        <v>0</v>
      </c>
      <c r="BF1021" s="144">
        <f>IF(N1021="snížená",J1021,0)</f>
        <v>0</v>
      </c>
      <c r="BG1021" s="144">
        <f>IF(N1021="zákl. přenesená",J1021,0)</f>
        <v>0</v>
      </c>
      <c r="BH1021" s="144">
        <f>IF(N1021="sníž. přenesená",J1021,0)</f>
        <v>0</v>
      </c>
      <c r="BI1021" s="144">
        <f>IF(N1021="nulová",J1021,0)</f>
        <v>0</v>
      </c>
      <c r="BJ1021" s="18" t="s">
        <v>85</v>
      </c>
      <c r="BK1021" s="144">
        <f>ROUND(I1021*H1021,2)</f>
        <v>0</v>
      </c>
      <c r="BL1021" s="18" t="s">
        <v>291</v>
      </c>
      <c r="BM1021" s="143" t="s">
        <v>3062</v>
      </c>
    </row>
    <row r="1022" spans="2:65" s="1" customFormat="1" ht="16.5" customHeight="1">
      <c r="B1022" s="33"/>
      <c r="C1022" s="132" t="s">
        <v>1326</v>
      </c>
      <c r="D1022" s="132" t="s">
        <v>168</v>
      </c>
      <c r="E1022" s="133" t="s">
        <v>1322</v>
      </c>
      <c r="F1022" s="134" t="s">
        <v>1323</v>
      </c>
      <c r="G1022" s="135" t="s">
        <v>265</v>
      </c>
      <c r="H1022" s="136">
        <v>1</v>
      </c>
      <c r="I1022" s="137"/>
      <c r="J1022" s="138">
        <f>ROUND(I1022*H1022,2)</f>
        <v>0</v>
      </c>
      <c r="K1022" s="134" t="s">
        <v>172</v>
      </c>
      <c r="L1022" s="33"/>
      <c r="M1022" s="139" t="s">
        <v>19</v>
      </c>
      <c r="N1022" s="140" t="s">
        <v>44</v>
      </c>
      <c r="P1022" s="141">
        <f>O1022*H1022</f>
        <v>0</v>
      </c>
      <c r="Q1022" s="141">
        <v>0</v>
      </c>
      <c r="R1022" s="141">
        <f>Q1022*H1022</f>
        <v>0</v>
      </c>
      <c r="S1022" s="141">
        <v>0</v>
      </c>
      <c r="T1022" s="142">
        <f>S1022*H1022</f>
        <v>0</v>
      </c>
      <c r="AR1022" s="143" t="s">
        <v>291</v>
      </c>
      <c r="AT1022" s="143" t="s">
        <v>168</v>
      </c>
      <c r="AU1022" s="143" t="s">
        <v>85</v>
      </c>
      <c r="AY1022" s="18" t="s">
        <v>166</v>
      </c>
      <c r="BE1022" s="144">
        <f>IF(N1022="základní",J1022,0)</f>
        <v>0</v>
      </c>
      <c r="BF1022" s="144">
        <f>IF(N1022="snížená",J1022,0)</f>
        <v>0</v>
      </c>
      <c r="BG1022" s="144">
        <f>IF(N1022="zákl. přenesená",J1022,0)</f>
        <v>0</v>
      </c>
      <c r="BH1022" s="144">
        <f>IF(N1022="sníž. přenesená",J1022,0)</f>
        <v>0</v>
      </c>
      <c r="BI1022" s="144">
        <f>IF(N1022="nulová",J1022,0)</f>
        <v>0</v>
      </c>
      <c r="BJ1022" s="18" t="s">
        <v>85</v>
      </c>
      <c r="BK1022" s="144">
        <f>ROUND(I1022*H1022,2)</f>
        <v>0</v>
      </c>
      <c r="BL1022" s="18" t="s">
        <v>291</v>
      </c>
      <c r="BM1022" s="143" t="s">
        <v>3063</v>
      </c>
    </row>
    <row r="1023" spans="2:65" s="1" customFormat="1">
      <c r="B1023" s="33"/>
      <c r="D1023" s="145" t="s">
        <v>175</v>
      </c>
      <c r="F1023" s="146" t="s">
        <v>1325</v>
      </c>
      <c r="I1023" s="147"/>
      <c r="L1023" s="33"/>
      <c r="M1023" s="148"/>
      <c r="T1023" s="54"/>
      <c r="AT1023" s="18" t="s">
        <v>175</v>
      </c>
      <c r="AU1023" s="18" t="s">
        <v>85</v>
      </c>
    </row>
    <row r="1024" spans="2:65" s="1" customFormat="1" ht="16.5" customHeight="1">
      <c r="B1024" s="33"/>
      <c r="C1024" s="177" t="s">
        <v>1331</v>
      </c>
      <c r="D1024" s="177" t="s">
        <v>488</v>
      </c>
      <c r="E1024" s="178" t="s">
        <v>1327</v>
      </c>
      <c r="F1024" s="179" t="s">
        <v>1328</v>
      </c>
      <c r="G1024" s="180" t="s">
        <v>265</v>
      </c>
      <c r="H1024" s="181">
        <v>1</v>
      </c>
      <c r="I1024" s="182"/>
      <c r="J1024" s="183">
        <f>ROUND(I1024*H1024,2)</f>
        <v>0</v>
      </c>
      <c r="K1024" s="179" t="s">
        <v>172</v>
      </c>
      <c r="L1024" s="184"/>
      <c r="M1024" s="185" t="s">
        <v>19</v>
      </c>
      <c r="N1024" s="186" t="s">
        <v>44</v>
      </c>
      <c r="P1024" s="141">
        <f>O1024*H1024</f>
        <v>0</v>
      </c>
      <c r="Q1024" s="141">
        <v>2.2000000000000001E-3</v>
      </c>
      <c r="R1024" s="141">
        <f>Q1024*H1024</f>
        <v>2.2000000000000001E-3</v>
      </c>
      <c r="S1024" s="141">
        <v>0</v>
      </c>
      <c r="T1024" s="142">
        <f>S1024*H1024</f>
        <v>0</v>
      </c>
      <c r="AR1024" s="143" t="s">
        <v>479</v>
      </c>
      <c r="AT1024" s="143" t="s">
        <v>488</v>
      </c>
      <c r="AU1024" s="143" t="s">
        <v>85</v>
      </c>
      <c r="AY1024" s="18" t="s">
        <v>166</v>
      </c>
      <c r="BE1024" s="144">
        <f>IF(N1024="základní",J1024,0)</f>
        <v>0</v>
      </c>
      <c r="BF1024" s="144">
        <f>IF(N1024="snížená",J1024,0)</f>
        <v>0</v>
      </c>
      <c r="BG1024" s="144">
        <f>IF(N1024="zákl. přenesená",J1024,0)</f>
        <v>0</v>
      </c>
      <c r="BH1024" s="144">
        <f>IF(N1024="sníž. přenesená",J1024,0)</f>
        <v>0</v>
      </c>
      <c r="BI1024" s="144">
        <f>IF(N1024="nulová",J1024,0)</f>
        <v>0</v>
      </c>
      <c r="BJ1024" s="18" t="s">
        <v>85</v>
      </c>
      <c r="BK1024" s="144">
        <f>ROUND(I1024*H1024,2)</f>
        <v>0</v>
      </c>
      <c r="BL1024" s="18" t="s">
        <v>291</v>
      </c>
      <c r="BM1024" s="143" t="s">
        <v>3064</v>
      </c>
    </row>
    <row r="1025" spans="2:65" s="1" customFormat="1" ht="19.5">
      <c r="B1025" s="33"/>
      <c r="D1025" s="150" t="s">
        <v>1224</v>
      </c>
      <c r="F1025" s="188" t="s">
        <v>1330</v>
      </c>
      <c r="I1025" s="147"/>
      <c r="L1025" s="33"/>
      <c r="M1025" s="148"/>
      <c r="T1025" s="54"/>
      <c r="AT1025" s="18" t="s">
        <v>1224</v>
      </c>
      <c r="AU1025" s="18" t="s">
        <v>85</v>
      </c>
    </row>
    <row r="1026" spans="2:65" s="1" customFormat="1" ht="16.5" customHeight="1">
      <c r="B1026" s="33"/>
      <c r="C1026" s="132" t="s">
        <v>1336</v>
      </c>
      <c r="D1026" s="132" t="s">
        <v>168</v>
      </c>
      <c r="E1026" s="133" t="s">
        <v>1332</v>
      </c>
      <c r="F1026" s="134" t="s">
        <v>1333</v>
      </c>
      <c r="G1026" s="135" t="s">
        <v>265</v>
      </c>
      <c r="H1026" s="136">
        <v>6</v>
      </c>
      <c r="I1026" s="137"/>
      <c r="J1026" s="138">
        <f>ROUND(I1026*H1026,2)</f>
        <v>0</v>
      </c>
      <c r="K1026" s="134" t="s">
        <v>172</v>
      </c>
      <c r="L1026" s="33"/>
      <c r="M1026" s="139" t="s">
        <v>19</v>
      </c>
      <c r="N1026" s="140" t="s">
        <v>44</v>
      </c>
      <c r="P1026" s="141">
        <f>O1026*H1026</f>
        <v>0</v>
      </c>
      <c r="Q1026" s="141">
        <v>0</v>
      </c>
      <c r="R1026" s="141">
        <f>Q1026*H1026</f>
        <v>0</v>
      </c>
      <c r="S1026" s="141">
        <v>0</v>
      </c>
      <c r="T1026" s="142">
        <f>S1026*H1026</f>
        <v>0</v>
      </c>
      <c r="AR1026" s="143" t="s">
        <v>291</v>
      </c>
      <c r="AT1026" s="143" t="s">
        <v>168</v>
      </c>
      <c r="AU1026" s="143" t="s">
        <v>85</v>
      </c>
      <c r="AY1026" s="18" t="s">
        <v>166</v>
      </c>
      <c r="BE1026" s="144">
        <f>IF(N1026="základní",J1026,0)</f>
        <v>0</v>
      </c>
      <c r="BF1026" s="144">
        <f>IF(N1026="snížená",J1026,0)</f>
        <v>0</v>
      </c>
      <c r="BG1026" s="144">
        <f>IF(N1026="zákl. přenesená",J1026,0)</f>
        <v>0</v>
      </c>
      <c r="BH1026" s="144">
        <f>IF(N1026="sníž. přenesená",J1026,0)</f>
        <v>0</v>
      </c>
      <c r="BI1026" s="144">
        <f>IF(N1026="nulová",J1026,0)</f>
        <v>0</v>
      </c>
      <c r="BJ1026" s="18" t="s">
        <v>85</v>
      </c>
      <c r="BK1026" s="144">
        <f>ROUND(I1026*H1026,2)</f>
        <v>0</v>
      </c>
      <c r="BL1026" s="18" t="s">
        <v>291</v>
      </c>
      <c r="BM1026" s="143" t="s">
        <v>3065</v>
      </c>
    </row>
    <row r="1027" spans="2:65" s="1" customFormat="1">
      <c r="B1027" s="33"/>
      <c r="D1027" s="145" t="s">
        <v>175</v>
      </c>
      <c r="F1027" s="146" t="s">
        <v>1335</v>
      </c>
      <c r="I1027" s="147"/>
      <c r="L1027" s="33"/>
      <c r="M1027" s="148"/>
      <c r="T1027" s="54"/>
      <c r="AT1027" s="18" t="s">
        <v>175</v>
      </c>
      <c r="AU1027" s="18" t="s">
        <v>85</v>
      </c>
    </row>
    <row r="1028" spans="2:65" s="1" customFormat="1" ht="16.5" customHeight="1">
      <c r="B1028" s="33"/>
      <c r="C1028" s="177" t="s">
        <v>1340</v>
      </c>
      <c r="D1028" s="177" t="s">
        <v>488</v>
      </c>
      <c r="E1028" s="178" t="s">
        <v>1337</v>
      </c>
      <c r="F1028" s="179" t="s">
        <v>1338</v>
      </c>
      <c r="G1028" s="180" t="s">
        <v>265</v>
      </c>
      <c r="H1028" s="181">
        <v>6</v>
      </c>
      <c r="I1028" s="182"/>
      <c r="J1028" s="183">
        <f>ROUND(I1028*H1028,2)</f>
        <v>0</v>
      </c>
      <c r="K1028" s="179" t="s">
        <v>19</v>
      </c>
      <c r="L1028" s="184"/>
      <c r="M1028" s="185" t="s">
        <v>19</v>
      </c>
      <c r="N1028" s="186" t="s">
        <v>44</v>
      </c>
      <c r="P1028" s="141">
        <f>O1028*H1028</f>
        <v>0</v>
      </c>
      <c r="Q1028" s="141">
        <v>1.4999999999999999E-4</v>
      </c>
      <c r="R1028" s="141">
        <f>Q1028*H1028</f>
        <v>8.9999999999999998E-4</v>
      </c>
      <c r="S1028" s="141">
        <v>0</v>
      </c>
      <c r="T1028" s="142">
        <f>S1028*H1028</f>
        <v>0</v>
      </c>
      <c r="AR1028" s="143" t="s">
        <v>479</v>
      </c>
      <c r="AT1028" s="143" t="s">
        <v>488</v>
      </c>
      <c r="AU1028" s="143" t="s">
        <v>85</v>
      </c>
      <c r="AY1028" s="18" t="s">
        <v>166</v>
      </c>
      <c r="BE1028" s="144">
        <f>IF(N1028="základní",J1028,0)</f>
        <v>0</v>
      </c>
      <c r="BF1028" s="144">
        <f>IF(N1028="snížená",J1028,0)</f>
        <v>0</v>
      </c>
      <c r="BG1028" s="144">
        <f>IF(N1028="zákl. přenesená",J1028,0)</f>
        <v>0</v>
      </c>
      <c r="BH1028" s="144">
        <f>IF(N1028="sníž. přenesená",J1028,0)</f>
        <v>0</v>
      </c>
      <c r="BI1028" s="144">
        <f>IF(N1028="nulová",J1028,0)</f>
        <v>0</v>
      </c>
      <c r="BJ1028" s="18" t="s">
        <v>85</v>
      </c>
      <c r="BK1028" s="144">
        <f>ROUND(I1028*H1028,2)</f>
        <v>0</v>
      </c>
      <c r="BL1028" s="18" t="s">
        <v>291</v>
      </c>
      <c r="BM1028" s="143" t="s">
        <v>3066</v>
      </c>
    </row>
    <row r="1029" spans="2:65" s="1" customFormat="1" ht="16.5" customHeight="1">
      <c r="B1029" s="33"/>
      <c r="C1029" s="132" t="s">
        <v>1345</v>
      </c>
      <c r="D1029" s="132" t="s">
        <v>168</v>
      </c>
      <c r="E1029" s="133" t="s">
        <v>1341</v>
      </c>
      <c r="F1029" s="134" t="s">
        <v>1342</v>
      </c>
      <c r="G1029" s="135" t="s">
        <v>265</v>
      </c>
      <c r="H1029" s="136">
        <v>6</v>
      </c>
      <c r="I1029" s="137"/>
      <c r="J1029" s="138">
        <f>ROUND(I1029*H1029,2)</f>
        <v>0</v>
      </c>
      <c r="K1029" s="134" t="s">
        <v>172</v>
      </c>
      <c r="L1029" s="33"/>
      <c r="M1029" s="139" t="s">
        <v>19</v>
      </c>
      <c r="N1029" s="140" t="s">
        <v>44</v>
      </c>
      <c r="P1029" s="141">
        <f>O1029*H1029</f>
        <v>0</v>
      </c>
      <c r="Q1029" s="141">
        <v>0</v>
      </c>
      <c r="R1029" s="141">
        <f>Q1029*H1029</f>
        <v>0</v>
      </c>
      <c r="S1029" s="141">
        <v>0</v>
      </c>
      <c r="T1029" s="142">
        <f>S1029*H1029</f>
        <v>0</v>
      </c>
      <c r="AR1029" s="143" t="s">
        <v>291</v>
      </c>
      <c r="AT1029" s="143" t="s">
        <v>168</v>
      </c>
      <c r="AU1029" s="143" t="s">
        <v>85</v>
      </c>
      <c r="AY1029" s="18" t="s">
        <v>166</v>
      </c>
      <c r="BE1029" s="144">
        <f>IF(N1029="základní",J1029,0)</f>
        <v>0</v>
      </c>
      <c r="BF1029" s="144">
        <f>IF(N1029="snížená",J1029,0)</f>
        <v>0</v>
      </c>
      <c r="BG1029" s="144">
        <f>IF(N1029="zákl. přenesená",J1029,0)</f>
        <v>0</v>
      </c>
      <c r="BH1029" s="144">
        <f>IF(N1029="sníž. přenesená",J1029,0)</f>
        <v>0</v>
      </c>
      <c r="BI1029" s="144">
        <f>IF(N1029="nulová",J1029,0)</f>
        <v>0</v>
      </c>
      <c r="BJ1029" s="18" t="s">
        <v>85</v>
      </c>
      <c r="BK1029" s="144">
        <f>ROUND(I1029*H1029,2)</f>
        <v>0</v>
      </c>
      <c r="BL1029" s="18" t="s">
        <v>291</v>
      </c>
      <c r="BM1029" s="143" t="s">
        <v>3067</v>
      </c>
    </row>
    <row r="1030" spans="2:65" s="1" customFormat="1">
      <c r="B1030" s="33"/>
      <c r="D1030" s="145" t="s">
        <v>175</v>
      </c>
      <c r="F1030" s="146" t="s">
        <v>1344</v>
      </c>
      <c r="I1030" s="147"/>
      <c r="L1030" s="33"/>
      <c r="M1030" s="148"/>
      <c r="T1030" s="54"/>
      <c r="AT1030" s="18" t="s">
        <v>175</v>
      </c>
      <c r="AU1030" s="18" t="s">
        <v>85</v>
      </c>
    </row>
    <row r="1031" spans="2:65" s="1" customFormat="1" ht="16.5" customHeight="1">
      <c r="B1031" s="33"/>
      <c r="C1031" s="177" t="s">
        <v>1349</v>
      </c>
      <c r="D1031" s="177" t="s">
        <v>488</v>
      </c>
      <c r="E1031" s="178" t="s">
        <v>1346</v>
      </c>
      <c r="F1031" s="179" t="s">
        <v>1347</v>
      </c>
      <c r="G1031" s="180" t="s">
        <v>265</v>
      </c>
      <c r="H1031" s="181">
        <v>6</v>
      </c>
      <c r="I1031" s="182"/>
      <c r="J1031" s="183">
        <f>ROUND(I1031*H1031,2)</f>
        <v>0</v>
      </c>
      <c r="K1031" s="179" t="s">
        <v>172</v>
      </c>
      <c r="L1031" s="184"/>
      <c r="M1031" s="185" t="s">
        <v>19</v>
      </c>
      <c r="N1031" s="186" t="s">
        <v>44</v>
      </c>
      <c r="P1031" s="141">
        <f>O1031*H1031</f>
        <v>0</v>
      </c>
      <c r="Q1031" s="141">
        <v>2.2000000000000001E-3</v>
      </c>
      <c r="R1031" s="141">
        <f>Q1031*H1031</f>
        <v>1.32E-2</v>
      </c>
      <c r="S1031" s="141">
        <v>0</v>
      </c>
      <c r="T1031" s="142">
        <f>S1031*H1031</f>
        <v>0</v>
      </c>
      <c r="AR1031" s="143" t="s">
        <v>479</v>
      </c>
      <c r="AT1031" s="143" t="s">
        <v>488</v>
      </c>
      <c r="AU1031" s="143" t="s">
        <v>85</v>
      </c>
      <c r="AY1031" s="18" t="s">
        <v>166</v>
      </c>
      <c r="BE1031" s="144">
        <f>IF(N1031="základní",J1031,0)</f>
        <v>0</v>
      </c>
      <c r="BF1031" s="144">
        <f>IF(N1031="snížená",J1031,0)</f>
        <v>0</v>
      </c>
      <c r="BG1031" s="144">
        <f>IF(N1031="zákl. přenesená",J1031,0)</f>
        <v>0</v>
      </c>
      <c r="BH1031" s="144">
        <f>IF(N1031="sníž. přenesená",J1031,0)</f>
        <v>0</v>
      </c>
      <c r="BI1031" s="144">
        <f>IF(N1031="nulová",J1031,0)</f>
        <v>0</v>
      </c>
      <c r="BJ1031" s="18" t="s">
        <v>85</v>
      </c>
      <c r="BK1031" s="144">
        <f>ROUND(I1031*H1031,2)</f>
        <v>0</v>
      </c>
      <c r="BL1031" s="18" t="s">
        <v>291</v>
      </c>
      <c r="BM1031" s="143" t="s">
        <v>3068</v>
      </c>
    </row>
    <row r="1032" spans="2:65" s="1" customFormat="1" ht="24.2" customHeight="1">
      <c r="B1032" s="33"/>
      <c r="C1032" s="132" t="s">
        <v>1356</v>
      </c>
      <c r="D1032" s="132" t="s">
        <v>168</v>
      </c>
      <c r="E1032" s="133" t="s">
        <v>1350</v>
      </c>
      <c r="F1032" s="134" t="s">
        <v>1351</v>
      </c>
      <c r="G1032" s="135" t="s">
        <v>1049</v>
      </c>
      <c r="H1032" s="187"/>
      <c r="I1032" s="137"/>
      <c r="J1032" s="138">
        <f>ROUND(I1032*H1032,2)</f>
        <v>0</v>
      </c>
      <c r="K1032" s="134" t="s">
        <v>172</v>
      </c>
      <c r="L1032" s="33"/>
      <c r="M1032" s="139" t="s">
        <v>19</v>
      </c>
      <c r="N1032" s="140" t="s">
        <v>44</v>
      </c>
      <c r="P1032" s="141">
        <f>O1032*H1032</f>
        <v>0</v>
      </c>
      <c r="Q1032" s="141">
        <v>0</v>
      </c>
      <c r="R1032" s="141">
        <f>Q1032*H1032</f>
        <v>0</v>
      </c>
      <c r="S1032" s="141">
        <v>0</v>
      </c>
      <c r="T1032" s="142">
        <f>S1032*H1032</f>
        <v>0</v>
      </c>
      <c r="AR1032" s="143" t="s">
        <v>291</v>
      </c>
      <c r="AT1032" s="143" t="s">
        <v>168</v>
      </c>
      <c r="AU1032" s="143" t="s">
        <v>85</v>
      </c>
      <c r="AY1032" s="18" t="s">
        <v>166</v>
      </c>
      <c r="BE1032" s="144">
        <f>IF(N1032="základní",J1032,0)</f>
        <v>0</v>
      </c>
      <c r="BF1032" s="144">
        <f>IF(N1032="snížená",J1032,0)</f>
        <v>0</v>
      </c>
      <c r="BG1032" s="144">
        <f>IF(N1032="zákl. přenesená",J1032,0)</f>
        <v>0</v>
      </c>
      <c r="BH1032" s="144">
        <f>IF(N1032="sníž. přenesená",J1032,0)</f>
        <v>0</v>
      </c>
      <c r="BI1032" s="144">
        <f>IF(N1032="nulová",J1032,0)</f>
        <v>0</v>
      </c>
      <c r="BJ1032" s="18" t="s">
        <v>85</v>
      </c>
      <c r="BK1032" s="144">
        <f>ROUND(I1032*H1032,2)</f>
        <v>0</v>
      </c>
      <c r="BL1032" s="18" t="s">
        <v>291</v>
      </c>
      <c r="BM1032" s="143" t="s">
        <v>3069</v>
      </c>
    </row>
    <row r="1033" spans="2:65" s="1" customFormat="1">
      <c r="B1033" s="33"/>
      <c r="D1033" s="145" t="s">
        <v>175</v>
      </c>
      <c r="F1033" s="146" t="s">
        <v>1353</v>
      </c>
      <c r="I1033" s="147"/>
      <c r="L1033" s="33"/>
      <c r="M1033" s="148"/>
      <c r="T1033" s="54"/>
      <c r="AT1033" s="18" t="s">
        <v>175</v>
      </c>
      <c r="AU1033" s="18" t="s">
        <v>85</v>
      </c>
    </row>
    <row r="1034" spans="2:65" s="11" customFormat="1" ht="22.9" customHeight="1">
      <c r="B1034" s="120"/>
      <c r="D1034" s="121" t="s">
        <v>71</v>
      </c>
      <c r="E1034" s="130" t="s">
        <v>1354</v>
      </c>
      <c r="F1034" s="130" t="s">
        <v>1355</v>
      </c>
      <c r="I1034" s="123"/>
      <c r="J1034" s="131">
        <f>BK1034</f>
        <v>0</v>
      </c>
      <c r="L1034" s="120"/>
      <c r="M1034" s="125"/>
      <c r="P1034" s="126">
        <f>SUM(P1035:P1083)</f>
        <v>0</v>
      </c>
      <c r="R1034" s="126">
        <f>SUM(R1035:R1083)</f>
        <v>1.4040869000000002</v>
      </c>
      <c r="T1034" s="127">
        <f>SUM(T1035:T1083)</f>
        <v>7.2000000000000008E-2</v>
      </c>
      <c r="AR1034" s="121" t="s">
        <v>85</v>
      </c>
      <c r="AT1034" s="128" t="s">
        <v>71</v>
      </c>
      <c r="AU1034" s="128" t="s">
        <v>79</v>
      </c>
      <c r="AY1034" s="121" t="s">
        <v>166</v>
      </c>
      <c r="BK1034" s="129">
        <f>SUM(BK1035:BK1083)</f>
        <v>0</v>
      </c>
    </row>
    <row r="1035" spans="2:65" s="1" customFormat="1" ht="16.5" customHeight="1">
      <c r="B1035" s="33"/>
      <c r="C1035" s="132" t="s">
        <v>1363</v>
      </c>
      <c r="D1035" s="132" t="s">
        <v>168</v>
      </c>
      <c r="E1035" s="133" t="s">
        <v>3070</v>
      </c>
      <c r="F1035" s="134" t="s">
        <v>3071</v>
      </c>
      <c r="G1035" s="135" t="s">
        <v>257</v>
      </c>
      <c r="H1035" s="136">
        <v>4.5</v>
      </c>
      <c r="I1035" s="137"/>
      <c r="J1035" s="138">
        <f>ROUND(I1035*H1035,2)</f>
        <v>0</v>
      </c>
      <c r="K1035" s="134" t="s">
        <v>172</v>
      </c>
      <c r="L1035" s="33"/>
      <c r="M1035" s="139" t="s">
        <v>19</v>
      </c>
      <c r="N1035" s="140" t="s">
        <v>44</v>
      </c>
      <c r="P1035" s="141">
        <f>O1035*H1035</f>
        <v>0</v>
      </c>
      <c r="Q1035" s="141">
        <v>0</v>
      </c>
      <c r="R1035" s="141">
        <f>Q1035*H1035</f>
        <v>0</v>
      </c>
      <c r="S1035" s="141">
        <v>1.6E-2</v>
      </c>
      <c r="T1035" s="142">
        <f>S1035*H1035</f>
        <v>7.2000000000000008E-2</v>
      </c>
      <c r="AR1035" s="143" t="s">
        <v>291</v>
      </c>
      <c r="AT1035" s="143" t="s">
        <v>168</v>
      </c>
      <c r="AU1035" s="143" t="s">
        <v>85</v>
      </c>
      <c r="AY1035" s="18" t="s">
        <v>166</v>
      </c>
      <c r="BE1035" s="144">
        <f>IF(N1035="základní",J1035,0)</f>
        <v>0</v>
      </c>
      <c r="BF1035" s="144">
        <f>IF(N1035="snížená",J1035,0)</f>
        <v>0</v>
      </c>
      <c r="BG1035" s="144">
        <f>IF(N1035="zákl. přenesená",J1035,0)</f>
        <v>0</v>
      </c>
      <c r="BH1035" s="144">
        <f>IF(N1035="sníž. přenesená",J1035,0)</f>
        <v>0</v>
      </c>
      <c r="BI1035" s="144">
        <f>IF(N1035="nulová",J1035,0)</f>
        <v>0</v>
      </c>
      <c r="BJ1035" s="18" t="s">
        <v>85</v>
      </c>
      <c r="BK1035" s="144">
        <f>ROUND(I1035*H1035,2)</f>
        <v>0</v>
      </c>
      <c r="BL1035" s="18" t="s">
        <v>291</v>
      </c>
      <c r="BM1035" s="143" t="s">
        <v>3072</v>
      </c>
    </row>
    <row r="1036" spans="2:65" s="1" customFormat="1">
      <c r="B1036" s="33"/>
      <c r="D1036" s="145" t="s">
        <v>175</v>
      </c>
      <c r="F1036" s="146" t="s">
        <v>3073</v>
      </c>
      <c r="I1036" s="147"/>
      <c r="L1036" s="33"/>
      <c r="M1036" s="148"/>
      <c r="T1036" s="54"/>
      <c r="AT1036" s="18" t="s">
        <v>175</v>
      </c>
      <c r="AU1036" s="18" t="s">
        <v>85</v>
      </c>
    </row>
    <row r="1037" spans="2:65" s="12" customFormat="1">
      <c r="B1037" s="149"/>
      <c r="D1037" s="150" t="s">
        <v>177</v>
      </c>
      <c r="E1037" s="151" t="s">
        <v>19</v>
      </c>
      <c r="F1037" s="152" t="s">
        <v>3074</v>
      </c>
      <c r="H1037" s="151" t="s">
        <v>19</v>
      </c>
      <c r="I1037" s="153"/>
      <c r="L1037" s="149"/>
      <c r="M1037" s="154"/>
      <c r="T1037" s="155"/>
      <c r="AT1037" s="151" t="s">
        <v>177</v>
      </c>
      <c r="AU1037" s="151" t="s">
        <v>85</v>
      </c>
      <c r="AV1037" s="12" t="s">
        <v>79</v>
      </c>
      <c r="AW1037" s="12" t="s">
        <v>33</v>
      </c>
      <c r="AX1037" s="12" t="s">
        <v>72</v>
      </c>
      <c r="AY1037" s="151" t="s">
        <v>166</v>
      </c>
    </row>
    <row r="1038" spans="2:65" s="13" customFormat="1">
      <c r="B1038" s="156"/>
      <c r="D1038" s="150" t="s">
        <v>177</v>
      </c>
      <c r="E1038" s="157" t="s">
        <v>19</v>
      </c>
      <c r="F1038" s="158" t="s">
        <v>3075</v>
      </c>
      <c r="H1038" s="159">
        <v>4.5</v>
      </c>
      <c r="I1038" s="160"/>
      <c r="L1038" s="156"/>
      <c r="M1038" s="161"/>
      <c r="T1038" s="162"/>
      <c r="AT1038" s="157" t="s">
        <v>177</v>
      </c>
      <c r="AU1038" s="157" t="s">
        <v>85</v>
      </c>
      <c r="AV1038" s="13" t="s">
        <v>85</v>
      </c>
      <c r="AW1038" s="13" t="s">
        <v>33</v>
      </c>
      <c r="AX1038" s="13" t="s">
        <v>79</v>
      </c>
      <c r="AY1038" s="157" t="s">
        <v>166</v>
      </c>
    </row>
    <row r="1039" spans="2:65" s="1" customFormat="1" ht="16.5" customHeight="1">
      <c r="B1039" s="33"/>
      <c r="C1039" s="132" t="s">
        <v>1370</v>
      </c>
      <c r="D1039" s="132" t="s">
        <v>168</v>
      </c>
      <c r="E1039" s="133" t="s">
        <v>3076</v>
      </c>
      <c r="F1039" s="134" t="s">
        <v>3077</v>
      </c>
      <c r="G1039" s="135" t="s">
        <v>265</v>
      </c>
      <c r="H1039" s="136">
        <v>3</v>
      </c>
      <c r="I1039" s="137"/>
      <c r="J1039" s="138">
        <f>ROUND(I1039*H1039,2)</f>
        <v>0</v>
      </c>
      <c r="K1039" s="134" t="s">
        <v>19</v>
      </c>
      <c r="L1039" s="33"/>
      <c r="M1039" s="139" t="s">
        <v>19</v>
      </c>
      <c r="N1039" s="140" t="s">
        <v>44</v>
      </c>
      <c r="P1039" s="141">
        <f>O1039*H1039</f>
        <v>0</v>
      </c>
      <c r="Q1039" s="141">
        <v>0</v>
      </c>
      <c r="R1039" s="141">
        <f>Q1039*H1039</f>
        <v>0</v>
      </c>
      <c r="S1039" s="141">
        <v>0</v>
      </c>
      <c r="T1039" s="142">
        <f>S1039*H1039</f>
        <v>0</v>
      </c>
      <c r="AR1039" s="143" t="s">
        <v>291</v>
      </c>
      <c r="AT1039" s="143" t="s">
        <v>168</v>
      </c>
      <c r="AU1039" s="143" t="s">
        <v>85</v>
      </c>
      <c r="AY1039" s="18" t="s">
        <v>166</v>
      </c>
      <c r="BE1039" s="144">
        <f>IF(N1039="základní",J1039,0)</f>
        <v>0</v>
      </c>
      <c r="BF1039" s="144">
        <f>IF(N1039="snížená",J1039,0)</f>
        <v>0</v>
      </c>
      <c r="BG1039" s="144">
        <f>IF(N1039="zákl. přenesená",J1039,0)</f>
        <v>0</v>
      </c>
      <c r="BH1039" s="144">
        <f>IF(N1039="sníž. přenesená",J1039,0)</f>
        <v>0</v>
      </c>
      <c r="BI1039" s="144">
        <f>IF(N1039="nulová",J1039,0)</f>
        <v>0</v>
      </c>
      <c r="BJ1039" s="18" t="s">
        <v>85</v>
      </c>
      <c r="BK1039" s="144">
        <f>ROUND(I1039*H1039,2)</f>
        <v>0</v>
      </c>
      <c r="BL1039" s="18" t="s">
        <v>291</v>
      </c>
      <c r="BM1039" s="143" t="s">
        <v>3078</v>
      </c>
    </row>
    <row r="1040" spans="2:65" s="12" customFormat="1">
      <c r="B1040" s="149"/>
      <c r="D1040" s="150" t="s">
        <v>177</v>
      </c>
      <c r="E1040" s="151" t="s">
        <v>19</v>
      </c>
      <c r="F1040" s="152" t="s">
        <v>1488</v>
      </c>
      <c r="H1040" s="151" t="s">
        <v>19</v>
      </c>
      <c r="I1040" s="153"/>
      <c r="L1040" s="149"/>
      <c r="M1040" s="154"/>
      <c r="T1040" s="155"/>
      <c r="AT1040" s="151" t="s">
        <v>177</v>
      </c>
      <c r="AU1040" s="151" t="s">
        <v>85</v>
      </c>
      <c r="AV1040" s="12" t="s">
        <v>79</v>
      </c>
      <c r="AW1040" s="12" t="s">
        <v>33</v>
      </c>
      <c r="AX1040" s="12" t="s">
        <v>72</v>
      </c>
      <c r="AY1040" s="151" t="s">
        <v>166</v>
      </c>
    </row>
    <row r="1041" spans="2:65" s="13" customFormat="1">
      <c r="B1041" s="156"/>
      <c r="D1041" s="150" t="s">
        <v>177</v>
      </c>
      <c r="E1041" s="157" t="s">
        <v>19</v>
      </c>
      <c r="F1041" s="158" t="s">
        <v>184</v>
      </c>
      <c r="H1041" s="159">
        <v>3</v>
      </c>
      <c r="I1041" s="160"/>
      <c r="L1041" s="156"/>
      <c r="M1041" s="161"/>
      <c r="T1041" s="162"/>
      <c r="AT1041" s="157" t="s">
        <v>177</v>
      </c>
      <c r="AU1041" s="157" t="s">
        <v>85</v>
      </c>
      <c r="AV1041" s="13" t="s">
        <v>85</v>
      </c>
      <c r="AW1041" s="13" t="s">
        <v>33</v>
      </c>
      <c r="AX1041" s="13" t="s">
        <v>79</v>
      </c>
      <c r="AY1041" s="157" t="s">
        <v>166</v>
      </c>
    </row>
    <row r="1042" spans="2:65" s="1" customFormat="1" ht="16.5" customHeight="1">
      <c r="B1042" s="33"/>
      <c r="C1042" s="132" t="s">
        <v>1374</v>
      </c>
      <c r="D1042" s="132" t="s">
        <v>168</v>
      </c>
      <c r="E1042" s="133" t="s">
        <v>3079</v>
      </c>
      <c r="F1042" s="134" t="s">
        <v>3080</v>
      </c>
      <c r="G1042" s="135" t="s">
        <v>1381</v>
      </c>
      <c r="H1042" s="136">
        <v>141.99</v>
      </c>
      <c r="I1042" s="137"/>
      <c r="J1042" s="138">
        <f>ROUND(I1042*H1042,2)</f>
        <v>0</v>
      </c>
      <c r="K1042" s="134" t="s">
        <v>172</v>
      </c>
      <c r="L1042" s="33"/>
      <c r="M1042" s="139" t="s">
        <v>19</v>
      </c>
      <c r="N1042" s="140" t="s">
        <v>44</v>
      </c>
      <c r="P1042" s="141">
        <f>O1042*H1042</f>
        <v>0</v>
      </c>
      <c r="Q1042" s="141">
        <v>5.0000000000000002E-5</v>
      </c>
      <c r="R1042" s="141">
        <f>Q1042*H1042</f>
        <v>7.0995000000000008E-3</v>
      </c>
      <c r="S1042" s="141">
        <v>0</v>
      </c>
      <c r="T1042" s="142">
        <f>S1042*H1042</f>
        <v>0</v>
      </c>
      <c r="AR1042" s="143" t="s">
        <v>291</v>
      </c>
      <c r="AT1042" s="143" t="s">
        <v>168</v>
      </c>
      <c r="AU1042" s="143" t="s">
        <v>85</v>
      </c>
      <c r="AY1042" s="18" t="s">
        <v>166</v>
      </c>
      <c r="BE1042" s="144">
        <f>IF(N1042="základní",J1042,0)</f>
        <v>0</v>
      </c>
      <c r="BF1042" s="144">
        <f>IF(N1042="snížená",J1042,0)</f>
        <v>0</v>
      </c>
      <c r="BG1042" s="144">
        <f>IF(N1042="zákl. přenesená",J1042,0)</f>
        <v>0</v>
      </c>
      <c r="BH1042" s="144">
        <f>IF(N1042="sníž. přenesená",J1042,0)</f>
        <v>0</v>
      </c>
      <c r="BI1042" s="144">
        <f>IF(N1042="nulová",J1042,0)</f>
        <v>0</v>
      </c>
      <c r="BJ1042" s="18" t="s">
        <v>85</v>
      </c>
      <c r="BK1042" s="144">
        <f>ROUND(I1042*H1042,2)</f>
        <v>0</v>
      </c>
      <c r="BL1042" s="18" t="s">
        <v>291</v>
      </c>
      <c r="BM1042" s="143" t="s">
        <v>3081</v>
      </c>
    </row>
    <row r="1043" spans="2:65" s="1" customFormat="1">
      <c r="B1043" s="33"/>
      <c r="D1043" s="145" t="s">
        <v>175</v>
      </c>
      <c r="F1043" s="146" t="s">
        <v>3082</v>
      </c>
      <c r="I1043" s="147"/>
      <c r="L1043" s="33"/>
      <c r="M1043" s="148"/>
      <c r="T1043" s="54"/>
      <c r="AT1043" s="18" t="s">
        <v>175</v>
      </c>
      <c r="AU1043" s="18" t="s">
        <v>85</v>
      </c>
    </row>
    <row r="1044" spans="2:65" s="12" customFormat="1">
      <c r="B1044" s="149"/>
      <c r="D1044" s="150" t="s">
        <v>177</v>
      </c>
      <c r="E1044" s="151" t="s">
        <v>19</v>
      </c>
      <c r="F1044" s="152" t="s">
        <v>2558</v>
      </c>
      <c r="H1044" s="151" t="s">
        <v>19</v>
      </c>
      <c r="I1044" s="153"/>
      <c r="L1044" s="149"/>
      <c r="M1044" s="154"/>
      <c r="T1044" s="155"/>
      <c r="AT1044" s="151" t="s">
        <v>177</v>
      </c>
      <c r="AU1044" s="151" t="s">
        <v>85</v>
      </c>
      <c r="AV1044" s="12" t="s">
        <v>79</v>
      </c>
      <c r="AW1044" s="12" t="s">
        <v>33</v>
      </c>
      <c r="AX1044" s="12" t="s">
        <v>72</v>
      </c>
      <c r="AY1044" s="151" t="s">
        <v>166</v>
      </c>
    </row>
    <row r="1045" spans="2:65" s="12" customFormat="1">
      <c r="B1045" s="149"/>
      <c r="D1045" s="150" t="s">
        <v>177</v>
      </c>
      <c r="E1045" s="151" t="s">
        <v>19</v>
      </c>
      <c r="F1045" s="152" t="s">
        <v>3083</v>
      </c>
      <c r="H1045" s="151" t="s">
        <v>19</v>
      </c>
      <c r="I1045" s="153"/>
      <c r="L1045" s="149"/>
      <c r="M1045" s="154"/>
      <c r="T1045" s="155"/>
      <c r="AT1045" s="151" t="s">
        <v>177</v>
      </c>
      <c r="AU1045" s="151" t="s">
        <v>85</v>
      </c>
      <c r="AV1045" s="12" t="s">
        <v>79</v>
      </c>
      <c r="AW1045" s="12" t="s">
        <v>33</v>
      </c>
      <c r="AX1045" s="12" t="s">
        <v>72</v>
      </c>
      <c r="AY1045" s="151" t="s">
        <v>166</v>
      </c>
    </row>
    <row r="1046" spans="2:65" s="13" customFormat="1">
      <c r="B1046" s="156"/>
      <c r="D1046" s="150" t="s">
        <v>177</v>
      </c>
      <c r="E1046" s="157" t="s">
        <v>19</v>
      </c>
      <c r="F1046" s="158" t="s">
        <v>3084</v>
      </c>
      <c r="H1046" s="159">
        <v>98.79</v>
      </c>
      <c r="I1046" s="160"/>
      <c r="L1046" s="156"/>
      <c r="M1046" s="161"/>
      <c r="T1046" s="162"/>
      <c r="AT1046" s="157" t="s">
        <v>177</v>
      </c>
      <c r="AU1046" s="157" t="s">
        <v>85</v>
      </c>
      <c r="AV1046" s="13" t="s">
        <v>85</v>
      </c>
      <c r="AW1046" s="13" t="s">
        <v>33</v>
      </c>
      <c r="AX1046" s="13" t="s">
        <v>72</v>
      </c>
      <c r="AY1046" s="157" t="s">
        <v>166</v>
      </c>
    </row>
    <row r="1047" spans="2:65" s="12" customFormat="1">
      <c r="B1047" s="149"/>
      <c r="D1047" s="150" t="s">
        <v>177</v>
      </c>
      <c r="E1047" s="151" t="s">
        <v>19</v>
      </c>
      <c r="F1047" s="152" t="s">
        <v>2588</v>
      </c>
      <c r="H1047" s="151" t="s">
        <v>19</v>
      </c>
      <c r="I1047" s="153"/>
      <c r="L1047" s="149"/>
      <c r="M1047" s="154"/>
      <c r="T1047" s="155"/>
      <c r="AT1047" s="151" t="s">
        <v>177</v>
      </c>
      <c r="AU1047" s="151" t="s">
        <v>85</v>
      </c>
      <c r="AV1047" s="12" t="s">
        <v>79</v>
      </c>
      <c r="AW1047" s="12" t="s">
        <v>33</v>
      </c>
      <c r="AX1047" s="12" t="s">
        <v>72</v>
      </c>
      <c r="AY1047" s="151" t="s">
        <v>166</v>
      </c>
    </row>
    <row r="1048" spans="2:65" s="13" customFormat="1">
      <c r="B1048" s="156"/>
      <c r="D1048" s="150" t="s">
        <v>177</v>
      </c>
      <c r="E1048" s="157" t="s">
        <v>19</v>
      </c>
      <c r="F1048" s="158" t="s">
        <v>3085</v>
      </c>
      <c r="H1048" s="159">
        <v>43.2</v>
      </c>
      <c r="I1048" s="160"/>
      <c r="L1048" s="156"/>
      <c r="M1048" s="161"/>
      <c r="T1048" s="162"/>
      <c r="AT1048" s="157" t="s">
        <v>177</v>
      </c>
      <c r="AU1048" s="157" t="s">
        <v>85</v>
      </c>
      <c r="AV1048" s="13" t="s">
        <v>85</v>
      </c>
      <c r="AW1048" s="13" t="s">
        <v>33</v>
      </c>
      <c r="AX1048" s="13" t="s">
        <v>72</v>
      </c>
      <c r="AY1048" s="157" t="s">
        <v>166</v>
      </c>
    </row>
    <row r="1049" spans="2:65" s="15" customFormat="1">
      <c r="B1049" s="170"/>
      <c r="D1049" s="150" t="s">
        <v>177</v>
      </c>
      <c r="E1049" s="171" t="s">
        <v>19</v>
      </c>
      <c r="F1049" s="172" t="s">
        <v>228</v>
      </c>
      <c r="H1049" s="173">
        <v>141.99</v>
      </c>
      <c r="I1049" s="174"/>
      <c r="L1049" s="170"/>
      <c r="M1049" s="175"/>
      <c r="T1049" s="176"/>
      <c r="AT1049" s="171" t="s">
        <v>177</v>
      </c>
      <c r="AU1049" s="171" t="s">
        <v>85</v>
      </c>
      <c r="AV1049" s="15" t="s">
        <v>173</v>
      </c>
      <c r="AW1049" s="15" t="s">
        <v>33</v>
      </c>
      <c r="AX1049" s="15" t="s">
        <v>79</v>
      </c>
      <c r="AY1049" s="171" t="s">
        <v>166</v>
      </c>
    </row>
    <row r="1050" spans="2:65" s="1" customFormat="1" ht="16.5" customHeight="1">
      <c r="B1050" s="33"/>
      <c r="C1050" s="177" t="s">
        <v>1378</v>
      </c>
      <c r="D1050" s="177" t="s">
        <v>488</v>
      </c>
      <c r="E1050" s="178" t="s">
        <v>3086</v>
      </c>
      <c r="F1050" s="179" t="s">
        <v>3087</v>
      </c>
      <c r="G1050" s="180" t="s">
        <v>197</v>
      </c>
      <c r="H1050" s="181">
        <v>0.109</v>
      </c>
      <c r="I1050" s="182"/>
      <c r="J1050" s="183">
        <f>ROUND(I1050*H1050,2)</f>
        <v>0</v>
      </c>
      <c r="K1050" s="179" t="s">
        <v>172</v>
      </c>
      <c r="L1050" s="184"/>
      <c r="M1050" s="185" t="s">
        <v>19</v>
      </c>
      <c r="N1050" s="186" t="s">
        <v>44</v>
      </c>
      <c r="P1050" s="141">
        <f>O1050*H1050</f>
        <v>0</v>
      </c>
      <c r="Q1050" s="141">
        <v>1</v>
      </c>
      <c r="R1050" s="141">
        <f>Q1050*H1050</f>
        <v>0.109</v>
      </c>
      <c r="S1050" s="141">
        <v>0</v>
      </c>
      <c r="T1050" s="142">
        <f>S1050*H1050</f>
        <v>0</v>
      </c>
      <c r="AR1050" s="143" t="s">
        <v>479</v>
      </c>
      <c r="AT1050" s="143" t="s">
        <v>488</v>
      </c>
      <c r="AU1050" s="143" t="s">
        <v>85</v>
      </c>
      <c r="AY1050" s="18" t="s">
        <v>166</v>
      </c>
      <c r="BE1050" s="144">
        <f>IF(N1050="základní",J1050,0)</f>
        <v>0</v>
      </c>
      <c r="BF1050" s="144">
        <f>IF(N1050="snížená",J1050,0)</f>
        <v>0</v>
      </c>
      <c r="BG1050" s="144">
        <f>IF(N1050="zákl. přenesená",J1050,0)</f>
        <v>0</v>
      </c>
      <c r="BH1050" s="144">
        <f>IF(N1050="sníž. přenesená",J1050,0)</f>
        <v>0</v>
      </c>
      <c r="BI1050" s="144">
        <f>IF(N1050="nulová",J1050,0)</f>
        <v>0</v>
      </c>
      <c r="BJ1050" s="18" t="s">
        <v>85</v>
      </c>
      <c r="BK1050" s="144">
        <f>ROUND(I1050*H1050,2)</f>
        <v>0</v>
      </c>
      <c r="BL1050" s="18" t="s">
        <v>291</v>
      </c>
      <c r="BM1050" s="143" t="s">
        <v>3088</v>
      </c>
    </row>
    <row r="1051" spans="2:65" s="13" customFormat="1">
      <c r="B1051" s="156"/>
      <c r="D1051" s="150" t="s">
        <v>177</v>
      </c>
      <c r="F1051" s="158" t="s">
        <v>3089</v>
      </c>
      <c r="H1051" s="159">
        <v>0.109</v>
      </c>
      <c r="I1051" s="160"/>
      <c r="L1051" s="156"/>
      <c r="M1051" s="161"/>
      <c r="T1051" s="162"/>
      <c r="AT1051" s="157" t="s">
        <v>177</v>
      </c>
      <c r="AU1051" s="157" t="s">
        <v>85</v>
      </c>
      <c r="AV1051" s="13" t="s">
        <v>85</v>
      </c>
      <c r="AW1051" s="13" t="s">
        <v>4</v>
      </c>
      <c r="AX1051" s="13" t="s">
        <v>79</v>
      </c>
      <c r="AY1051" s="157" t="s">
        <v>166</v>
      </c>
    </row>
    <row r="1052" spans="2:65" s="1" customFormat="1" ht="16.5" customHeight="1">
      <c r="B1052" s="33"/>
      <c r="C1052" s="177" t="s">
        <v>1384</v>
      </c>
      <c r="D1052" s="177" t="s">
        <v>488</v>
      </c>
      <c r="E1052" s="178" t="s">
        <v>3090</v>
      </c>
      <c r="F1052" s="179" t="s">
        <v>3091</v>
      </c>
      <c r="G1052" s="180" t="s">
        <v>197</v>
      </c>
      <c r="H1052" s="181">
        <v>4.7E-2</v>
      </c>
      <c r="I1052" s="182"/>
      <c r="J1052" s="183">
        <f>ROUND(I1052*H1052,2)</f>
        <v>0</v>
      </c>
      <c r="K1052" s="179" t="s">
        <v>172</v>
      </c>
      <c r="L1052" s="184"/>
      <c r="M1052" s="185" t="s">
        <v>19</v>
      </c>
      <c r="N1052" s="186" t="s">
        <v>44</v>
      </c>
      <c r="P1052" s="141">
        <f>O1052*H1052</f>
        <v>0</v>
      </c>
      <c r="Q1052" s="141">
        <v>1</v>
      </c>
      <c r="R1052" s="141">
        <f>Q1052*H1052</f>
        <v>4.7E-2</v>
      </c>
      <c r="S1052" s="141">
        <v>0</v>
      </c>
      <c r="T1052" s="142">
        <f>S1052*H1052</f>
        <v>0</v>
      </c>
      <c r="AR1052" s="143" t="s">
        <v>479</v>
      </c>
      <c r="AT1052" s="143" t="s">
        <v>488</v>
      </c>
      <c r="AU1052" s="143" t="s">
        <v>85</v>
      </c>
      <c r="AY1052" s="18" t="s">
        <v>166</v>
      </c>
      <c r="BE1052" s="144">
        <f>IF(N1052="základní",J1052,0)</f>
        <v>0</v>
      </c>
      <c r="BF1052" s="144">
        <f>IF(N1052="snížená",J1052,0)</f>
        <v>0</v>
      </c>
      <c r="BG1052" s="144">
        <f>IF(N1052="zákl. přenesená",J1052,0)</f>
        <v>0</v>
      </c>
      <c r="BH1052" s="144">
        <f>IF(N1052="sníž. přenesená",J1052,0)</f>
        <v>0</v>
      </c>
      <c r="BI1052" s="144">
        <f>IF(N1052="nulová",J1052,0)</f>
        <v>0</v>
      </c>
      <c r="BJ1052" s="18" t="s">
        <v>85</v>
      </c>
      <c r="BK1052" s="144">
        <f>ROUND(I1052*H1052,2)</f>
        <v>0</v>
      </c>
      <c r="BL1052" s="18" t="s">
        <v>291</v>
      </c>
      <c r="BM1052" s="143" t="s">
        <v>3092</v>
      </c>
    </row>
    <row r="1053" spans="2:65" s="13" customFormat="1">
      <c r="B1053" s="156"/>
      <c r="D1053" s="150" t="s">
        <v>177</v>
      </c>
      <c r="F1053" s="158" t="s">
        <v>3093</v>
      </c>
      <c r="H1053" s="159">
        <v>4.7E-2</v>
      </c>
      <c r="I1053" s="160"/>
      <c r="L1053" s="156"/>
      <c r="M1053" s="161"/>
      <c r="T1053" s="162"/>
      <c r="AT1053" s="157" t="s">
        <v>177</v>
      </c>
      <c r="AU1053" s="157" t="s">
        <v>85</v>
      </c>
      <c r="AV1053" s="13" t="s">
        <v>85</v>
      </c>
      <c r="AW1053" s="13" t="s">
        <v>4</v>
      </c>
      <c r="AX1053" s="13" t="s">
        <v>79</v>
      </c>
      <c r="AY1053" s="157" t="s">
        <v>166</v>
      </c>
    </row>
    <row r="1054" spans="2:65" s="1" customFormat="1" ht="16.5" customHeight="1">
      <c r="B1054" s="33"/>
      <c r="C1054" s="132" t="s">
        <v>1391</v>
      </c>
      <c r="D1054" s="132" t="s">
        <v>168</v>
      </c>
      <c r="E1054" s="133" t="s">
        <v>3094</v>
      </c>
      <c r="F1054" s="134" t="s">
        <v>3095</v>
      </c>
      <c r="G1054" s="135" t="s">
        <v>1381</v>
      </c>
      <c r="H1054" s="136">
        <v>602.35199999999998</v>
      </c>
      <c r="I1054" s="137"/>
      <c r="J1054" s="138">
        <f>ROUND(I1054*H1054,2)</f>
        <v>0</v>
      </c>
      <c r="K1054" s="134" t="s">
        <v>172</v>
      </c>
      <c r="L1054" s="33"/>
      <c r="M1054" s="139" t="s">
        <v>19</v>
      </c>
      <c r="N1054" s="140" t="s">
        <v>44</v>
      </c>
      <c r="P1054" s="141">
        <f>O1054*H1054</f>
        <v>0</v>
      </c>
      <c r="Q1054" s="141">
        <v>5.0000000000000002E-5</v>
      </c>
      <c r="R1054" s="141">
        <f>Q1054*H1054</f>
        <v>3.0117600000000001E-2</v>
      </c>
      <c r="S1054" s="141">
        <v>0</v>
      </c>
      <c r="T1054" s="142">
        <f>S1054*H1054</f>
        <v>0</v>
      </c>
      <c r="AR1054" s="143" t="s">
        <v>291</v>
      </c>
      <c r="AT1054" s="143" t="s">
        <v>168</v>
      </c>
      <c r="AU1054" s="143" t="s">
        <v>85</v>
      </c>
      <c r="AY1054" s="18" t="s">
        <v>166</v>
      </c>
      <c r="BE1054" s="144">
        <f>IF(N1054="základní",J1054,0)</f>
        <v>0</v>
      </c>
      <c r="BF1054" s="144">
        <f>IF(N1054="snížená",J1054,0)</f>
        <v>0</v>
      </c>
      <c r="BG1054" s="144">
        <f>IF(N1054="zákl. přenesená",J1054,0)</f>
        <v>0</v>
      </c>
      <c r="BH1054" s="144">
        <f>IF(N1054="sníž. přenesená",J1054,0)</f>
        <v>0</v>
      </c>
      <c r="BI1054" s="144">
        <f>IF(N1054="nulová",J1054,0)</f>
        <v>0</v>
      </c>
      <c r="BJ1054" s="18" t="s">
        <v>85</v>
      </c>
      <c r="BK1054" s="144">
        <f>ROUND(I1054*H1054,2)</f>
        <v>0</v>
      </c>
      <c r="BL1054" s="18" t="s">
        <v>291</v>
      </c>
      <c r="BM1054" s="143" t="s">
        <v>3096</v>
      </c>
    </row>
    <row r="1055" spans="2:65" s="1" customFormat="1">
      <c r="B1055" s="33"/>
      <c r="D1055" s="145" t="s">
        <v>175</v>
      </c>
      <c r="F1055" s="146" t="s">
        <v>3097</v>
      </c>
      <c r="I1055" s="147"/>
      <c r="L1055" s="33"/>
      <c r="M1055" s="148"/>
      <c r="T1055" s="54"/>
      <c r="AT1055" s="18" t="s">
        <v>175</v>
      </c>
      <c r="AU1055" s="18" t="s">
        <v>85</v>
      </c>
    </row>
    <row r="1056" spans="2:65" s="12" customFormat="1">
      <c r="B1056" s="149"/>
      <c r="D1056" s="150" t="s">
        <v>177</v>
      </c>
      <c r="E1056" s="151" t="s">
        <v>19</v>
      </c>
      <c r="F1056" s="152" t="s">
        <v>3098</v>
      </c>
      <c r="H1056" s="151" t="s">
        <v>19</v>
      </c>
      <c r="I1056" s="153"/>
      <c r="L1056" s="149"/>
      <c r="M1056" s="154"/>
      <c r="T1056" s="155"/>
      <c r="AT1056" s="151" t="s">
        <v>177</v>
      </c>
      <c r="AU1056" s="151" t="s">
        <v>85</v>
      </c>
      <c r="AV1056" s="12" t="s">
        <v>79</v>
      </c>
      <c r="AW1056" s="12" t="s">
        <v>33</v>
      </c>
      <c r="AX1056" s="12" t="s">
        <v>72</v>
      </c>
      <c r="AY1056" s="151" t="s">
        <v>166</v>
      </c>
    </row>
    <row r="1057" spans="2:65" s="12" customFormat="1">
      <c r="B1057" s="149"/>
      <c r="D1057" s="150" t="s">
        <v>177</v>
      </c>
      <c r="E1057" s="151" t="s">
        <v>19</v>
      </c>
      <c r="F1057" s="152" t="s">
        <v>1488</v>
      </c>
      <c r="H1057" s="151" t="s">
        <v>19</v>
      </c>
      <c r="I1057" s="153"/>
      <c r="L1057" s="149"/>
      <c r="M1057" s="154"/>
      <c r="T1057" s="155"/>
      <c r="AT1057" s="151" t="s">
        <v>177</v>
      </c>
      <c r="AU1057" s="151" t="s">
        <v>85</v>
      </c>
      <c r="AV1057" s="12" t="s">
        <v>79</v>
      </c>
      <c r="AW1057" s="12" t="s">
        <v>33</v>
      </c>
      <c r="AX1057" s="12" t="s">
        <v>72</v>
      </c>
      <c r="AY1057" s="151" t="s">
        <v>166</v>
      </c>
    </row>
    <row r="1058" spans="2:65" s="13" customFormat="1">
      <c r="B1058" s="156"/>
      <c r="D1058" s="150" t="s">
        <v>177</v>
      </c>
      <c r="E1058" s="157" t="s">
        <v>19</v>
      </c>
      <c r="F1058" s="158" t="s">
        <v>3099</v>
      </c>
      <c r="H1058" s="159">
        <v>150.58799999999999</v>
      </c>
      <c r="I1058" s="160"/>
      <c r="L1058" s="156"/>
      <c r="M1058" s="161"/>
      <c r="T1058" s="162"/>
      <c r="AT1058" s="157" t="s">
        <v>177</v>
      </c>
      <c r="AU1058" s="157" t="s">
        <v>85</v>
      </c>
      <c r="AV1058" s="13" t="s">
        <v>85</v>
      </c>
      <c r="AW1058" s="13" t="s">
        <v>33</v>
      </c>
      <c r="AX1058" s="13" t="s">
        <v>72</v>
      </c>
      <c r="AY1058" s="157" t="s">
        <v>166</v>
      </c>
    </row>
    <row r="1059" spans="2:65" s="12" customFormat="1">
      <c r="B1059" s="149"/>
      <c r="D1059" s="150" t="s">
        <v>177</v>
      </c>
      <c r="E1059" s="151" t="s">
        <v>19</v>
      </c>
      <c r="F1059" s="152" t="s">
        <v>213</v>
      </c>
      <c r="H1059" s="151" t="s">
        <v>19</v>
      </c>
      <c r="I1059" s="153"/>
      <c r="L1059" s="149"/>
      <c r="M1059" s="154"/>
      <c r="T1059" s="155"/>
      <c r="AT1059" s="151" t="s">
        <v>177</v>
      </c>
      <c r="AU1059" s="151" t="s">
        <v>85</v>
      </c>
      <c r="AV1059" s="12" t="s">
        <v>79</v>
      </c>
      <c r="AW1059" s="12" t="s">
        <v>33</v>
      </c>
      <c r="AX1059" s="12" t="s">
        <v>72</v>
      </c>
      <c r="AY1059" s="151" t="s">
        <v>166</v>
      </c>
    </row>
    <row r="1060" spans="2:65" s="13" customFormat="1">
      <c r="B1060" s="156"/>
      <c r="D1060" s="150" t="s">
        <v>177</v>
      </c>
      <c r="E1060" s="157" t="s">
        <v>19</v>
      </c>
      <c r="F1060" s="158" t="s">
        <v>3099</v>
      </c>
      <c r="H1060" s="159">
        <v>150.58799999999999</v>
      </c>
      <c r="I1060" s="160"/>
      <c r="L1060" s="156"/>
      <c r="M1060" s="161"/>
      <c r="T1060" s="162"/>
      <c r="AT1060" s="157" t="s">
        <v>177</v>
      </c>
      <c r="AU1060" s="157" t="s">
        <v>85</v>
      </c>
      <c r="AV1060" s="13" t="s">
        <v>85</v>
      </c>
      <c r="AW1060" s="13" t="s">
        <v>33</v>
      </c>
      <c r="AX1060" s="13" t="s">
        <v>72</v>
      </c>
      <c r="AY1060" s="157" t="s">
        <v>166</v>
      </c>
    </row>
    <row r="1061" spans="2:65" s="12" customFormat="1">
      <c r="B1061" s="149"/>
      <c r="D1061" s="150" t="s">
        <v>177</v>
      </c>
      <c r="E1061" s="151" t="s">
        <v>19</v>
      </c>
      <c r="F1061" s="152" t="s">
        <v>218</v>
      </c>
      <c r="H1061" s="151" t="s">
        <v>19</v>
      </c>
      <c r="I1061" s="153"/>
      <c r="L1061" s="149"/>
      <c r="M1061" s="154"/>
      <c r="T1061" s="155"/>
      <c r="AT1061" s="151" t="s">
        <v>177</v>
      </c>
      <c r="AU1061" s="151" t="s">
        <v>85</v>
      </c>
      <c r="AV1061" s="12" t="s">
        <v>79</v>
      </c>
      <c r="AW1061" s="12" t="s">
        <v>33</v>
      </c>
      <c r="AX1061" s="12" t="s">
        <v>72</v>
      </c>
      <c r="AY1061" s="151" t="s">
        <v>166</v>
      </c>
    </row>
    <row r="1062" spans="2:65" s="13" customFormat="1">
      <c r="B1062" s="156"/>
      <c r="D1062" s="150" t="s">
        <v>177</v>
      </c>
      <c r="E1062" s="157" t="s">
        <v>19</v>
      </c>
      <c r="F1062" s="158" t="s">
        <v>3099</v>
      </c>
      <c r="H1062" s="159">
        <v>150.58799999999999</v>
      </c>
      <c r="I1062" s="160"/>
      <c r="L1062" s="156"/>
      <c r="M1062" s="161"/>
      <c r="T1062" s="162"/>
      <c r="AT1062" s="157" t="s">
        <v>177</v>
      </c>
      <c r="AU1062" s="157" t="s">
        <v>85</v>
      </c>
      <c r="AV1062" s="13" t="s">
        <v>85</v>
      </c>
      <c r="AW1062" s="13" t="s">
        <v>33</v>
      </c>
      <c r="AX1062" s="13" t="s">
        <v>72</v>
      </c>
      <c r="AY1062" s="157" t="s">
        <v>166</v>
      </c>
    </row>
    <row r="1063" spans="2:65" s="12" customFormat="1">
      <c r="B1063" s="149"/>
      <c r="D1063" s="150" t="s">
        <v>177</v>
      </c>
      <c r="E1063" s="151" t="s">
        <v>19</v>
      </c>
      <c r="F1063" s="152" t="s">
        <v>2549</v>
      </c>
      <c r="H1063" s="151" t="s">
        <v>19</v>
      </c>
      <c r="I1063" s="153"/>
      <c r="L1063" s="149"/>
      <c r="M1063" s="154"/>
      <c r="T1063" s="155"/>
      <c r="AT1063" s="151" t="s">
        <v>177</v>
      </c>
      <c r="AU1063" s="151" t="s">
        <v>85</v>
      </c>
      <c r="AV1063" s="12" t="s">
        <v>79</v>
      </c>
      <c r="AW1063" s="12" t="s">
        <v>33</v>
      </c>
      <c r="AX1063" s="12" t="s">
        <v>72</v>
      </c>
      <c r="AY1063" s="151" t="s">
        <v>166</v>
      </c>
    </row>
    <row r="1064" spans="2:65" s="13" customFormat="1">
      <c r="B1064" s="156"/>
      <c r="D1064" s="150" t="s">
        <v>177</v>
      </c>
      <c r="E1064" s="157" t="s">
        <v>19</v>
      </c>
      <c r="F1064" s="158" t="s">
        <v>3099</v>
      </c>
      <c r="H1064" s="159">
        <v>150.58799999999999</v>
      </c>
      <c r="I1064" s="160"/>
      <c r="L1064" s="156"/>
      <c r="M1064" s="161"/>
      <c r="T1064" s="162"/>
      <c r="AT1064" s="157" t="s">
        <v>177</v>
      </c>
      <c r="AU1064" s="157" t="s">
        <v>85</v>
      </c>
      <c r="AV1064" s="13" t="s">
        <v>85</v>
      </c>
      <c r="AW1064" s="13" t="s">
        <v>33</v>
      </c>
      <c r="AX1064" s="13" t="s">
        <v>72</v>
      </c>
      <c r="AY1064" s="157" t="s">
        <v>166</v>
      </c>
    </row>
    <row r="1065" spans="2:65" s="15" customFormat="1">
      <c r="B1065" s="170"/>
      <c r="D1065" s="150" t="s">
        <v>177</v>
      </c>
      <c r="E1065" s="171" t="s">
        <v>19</v>
      </c>
      <c r="F1065" s="172" t="s">
        <v>228</v>
      </c>
      <c r="H1065" s="173">
        <v>602.35199999999998</v>
      </c>
      <c r="I1065" s="174"/>
      <c r="L1065" s="170"/>
      <c r="M1065" s="175"/>
      <c r="T1065" s="176"/>
      <c r="AT1065" s="171" t="s">
        <v>177</v>
      </c>
      <c r="AU1065" s="171" t="s">
        <v>85</v>
      </c>
      <c r="AV1065" s="15" t="s">
        <v>173</v>
      </c>
      <c r="AW1065" s="15" t="s">
        <v>33</v>
      </c>
      <c r="AX1065" s="15" t="s">
        <v>79</v>
      </c>
      <c r="AY1065" s="171" t="s">
        <v>166</v>
      </c>
    </row>
    <row r="1066" spans="2:65" s="1" customFormat="1" ht="16.5" customHeight="1">
      <c r="B1066" s="33"/>
      <c r="C1066" s="177" t="s">
        <v>1401</v>
      </c>
      <c r="D1066" s="177" t="s">
        <v>488</v>
      </c>
      <c r="E1066" s="178" t="s">
        <v>3100</v>
      </c>
      <c r="F1066" s="179" t="s">
        <v>3101</v>
      </c>
      <c r="G1066" s="180" t="s">
        <v>197</v>
      </c>
      <c r="H1066" s="181">
        <v>0.66200000000000003</v>
      </c>
      <c r="I1066" s="182"/>
      <c r="J1066" s="183">
        <f>ROUND(I1066*H1066,2)</f>
        <v>0</v>
      </c>
      <c r="K1066" s="179" t="s">
        <v>172</v>
      </c>
      <c r="L1066" s="184"/>
      <c r="M1066" s="185" t="s">
        <v>19</v>
      </c>
      <c r="N1066" s="186" t="s">
        <v>44</v>
      </c>
      <c r="P1066" s="141">
        <f>O1066*H1066</f>
        <v>0</v>
      </c>
      <c r="Q1066" s="141">
        <v>1</v>
      </c>
      <c r="R1066" s="141">
        <f>Q1066*H1066</f>
        <v>0.66200000000000003</v>
      </c>
      <c r="S1066" s="141">
        <v>0</v>
      </c>
      <c r="T1066" s="142">
        <f>S1066*H1066</f>
        <v>0</v>
      </c>
      <c r="AR1066" s="143" t="s">
        <v>479</v>
      </c>
      <c r="AT1066" s="143" t="s">
        <v>488</v>
      </c>
      <c r="AU1066" s="143" t="s">
        <v>85</v>
      </c>
      <c r="AY1066" s="18" t="s">
        <v>166</v>
      </c>
      <c r="BE1066" s="144">
        <f>IF(N1066="základní",J1066,0)</f>
        <v>0</v>
      </c>
      <c r="BF1066" s="144">
        <f>IF(N1066="snížená",J1066,0)</f>
        <v>0</v>
      </c>
      <c r="BG1066" s="144">
        <f>IF(N1066="zákl. přenesená",J1066,0)</f>
        <v>0</v>
      </c>
      <c r="BH1066" s="144">
        <f>IF(N1066="sníž. přenesená",J1066,0)</f>
        <v>0</v>
      </c>
      <c r="BI1066" s="144">
        <f>IF(N1066="nulová",J1066,0)</f>
        <v>0</v>
      </c>
      <c r="BJ1066" s="18" t="s">
        <v>85</v>
      </c>
      <c r="BK1066" s="144">
        <f>ROUND(I1066*H1066,2)</f>
        <v>0</v>
      </c>
      <c r="BL1066" s="18" t="s">
        <v>291</v>
      </c>
      <c r="BM1066" s="143" t="s">
        <v>3102</v>
      </c>
    </row>
    <row r="1067" spans="2:65" s="13" customFormat="1">
      <c r="B1067" s="156"/>
      <c r="D1067" s="150" t="s">
        <v>177</v>
      </c>
      <c r="F1067" s="158" t="s">
        <v>3103</v>
      </c>
      <c r="H1067" s="159">
        <v>0.66200000000000003</v>
      </c>
      <c r="I1067" s="160"/>
      <c r="L1067" s="156"/>
      <c r="M1067" s="161"/>
      <c r="T1067" s="162"/>
      <c r="AT1067" s="157" t="s">
        <v>177</v>
      </c>
      <c r="AU1067" s="157" t="s">
        <v>85</v>
      </c>
      <c r="AV1067" s="13" t="s">
        <v>85</v>
      </c>
      <c r="AW1067" s="13" t="s">
        <v>4</v>
      </c>
      <c r="AX1067" s="13" t="s">
        <v>79</v>
      </c>
      <c r="AY1067" s="157" t="s">
        <v>166</v>
      </c>
    </row>
    <row r="1068" spans="2:65" s="1" customFormat="1" ht="16.5" customHeight="1">
      <c r="B1068" s="33"/>
      <c r="C1068" s="132" t="s">
        <v>1408</v>
      </c>
      <c r="D1068" s="132" t="s">
        <v>168</v>
      </c>
      <c r="E1068" s="133" t="s">
        <v>3104</v>
      </c>
      <c r="F1068" s="134" t="s">
        <v>3105</v>
      </c>
      <c r="G1068" s="135" t="s">
        <v>1381</v>
      </c>
      <c r="H1068" s="136">
        <v>477.39600000000002</v>
      </c>
      <c r="I1068" s="137"/>
      <c r="J1068" s="138">
        <f>ROUND(I1068*H1068,2)</f>
        <v>0</v>
      </c>
      <c r="K1068" s="134" t="s">
        <v>172</v>
      </c>
      <c r="L1068" s="33"/>
      <c r="M1068" s="139" t="s">
        <v>19</v>
      </c>
      <c r="N1068" s="140" t="s">
        <v>44</v>
      </c>
      <c r="P1068" s="141">
        <f>O1068*H1068</f>
        <v>0</v>
      </c>
      <c r="Q1068" s="141">
        <v>5.0000000000000002E-5</v>
      </c>
      <c r="R1068" s="141">
        <f>Q1068*H1068</f>
        <v>2.3869800000000004E-2</v>
      </c>
      <c r="S1068" s="141">
        <v>0</v>
      </c>
      <c r="T1068" s="142">
        <f>S1068*H1068</f>
        <v>0</v>
      </c>
      <c r="AR1068" s="143" t="s">
        <v>291</v>
      </c>
      <c r="AT1068" s="143" t="s">
        <v>168</v>
      </c>
      <c r="AU1068" s="143" t="s">
        <v>85</v>
      </c>
      <c r="AY1068" s="18" t="s">
        <v>166</v>
      </c>
      <c r="BE1068" s="144">
        <f>IF(N1068="základní",J1068,0)</f>
        <v>0</v>
      </c>
      <c r="BF1068" s="144">
        <f>IF(N1068="snížená",J1068,0)</f>
        <v>0</v>
      </c>
      <c r="BG1068" s="144">
        <f>IF(N1068="zákl. přenesená",J1068,0)</f>
        <v>0</v>
      </c>
      <c r="BH1068" s="144">
        <f>IF(N1068="sníž. přenesená",J1068,0)</f>
        <v>0</v>
      </c>
      <c r="BI1068" s="144">
        <f>IF(N1068="nulová",J1068,0)</f>
        <v>0</v>
      </c>
      <c r="BJ1068" s="18" t="s">
        <v>85</v>
      </c>
      <c r="BK1068" s="144">
        <f>ROUND(I1068*H1068,2)</f>
        <v>0</v>
      </c>
      <c r="BL1068" s="18" t="s">
        <v>291</v>
      </c>
      <c r="BM1068" s="143" t="s">
        <v>3106</v>
      </c>
    </row>
    <row r="1069" spans="2:65" s="1" customFormat="1">
      <c r="B1069" s="33"/>
      <c r="D1069" s="145" t="s">
        <v>175</v>
      </c>
      <c r="F1069" s="146" t="s">
        <v>3107</v>
      </c>
      <c r="I1069" s="147"/>
      <c r="L1069" s="33"/>
      <c r="M1069" s="148"/>
      <c r="T1069" s="54"/>
      <c r="AT1069" s="18" t="s">
        <v>175</v>
      </c>
      <c r="AU1069" s="18" t="s">
        <v>85</v>
      </c>
    </row>
    <row r="1070" spans="2:65" s="12" customFormat="1">
      <c r="B1070" s="149"/>
      <c r="D1070" s="150" t="s">
        <v>177</v>
      </c>
      <c r="E1070" s="151" t="s">
        <v>19</v>
      </c>
      <c r="F1070" s="152" t="s">
        <v>3098</v>
      </c>
      <c r="H1070" s="151" t="s">
        <v>19</v>
      </c>
      <c r="I1070" s="153"/>
      <c r="L1070" s="149"/>
      <c r="M1070" s="154"/>
      <c r="T1070" s="155"/>
      <c r="AT1070" s="151" t="s">
        <v>177</v>
      </c>
      <c r="AU1070" s="151" t="s">
        <v>85</v>
      </c>
      <c r="AV1070" s="12" t="s">
        <v>79</v>
      </c>
      <c r="AW1070" s="12" t="s">
        <v>33</v>
      </c>
      <c r="AX1070" s="12" t="s">
        <v>72</v>
      </c>
      <c r="AY1070" s="151" t="s">
        <v>166</v>
      </c>
    </row>
    <row r="1071" spans="2:65" s="12" customFormat="1">
      <c r="B1071" s="149"/>
      <c r="D1071" s="150" t="s">
        <v>177</v>
      </c>
      <c r="E1071" s="151" t="s">
        <v>19</v>
      </c>
      <c r="F1071" s="152" t="s">
        <v>1488</v>
      </c>
      <c r="H1071" s="151" t="s">
        <v>19</v>
      </c>
      <c r="I1071" s="153"/>
      <c r="L1071" s="149"/>
      <c r="M1071" s="154"/>
      <c r="T1071" s="155"/>
      <c r="AT1071" s="151" t="s">
        <v>177</v>
      </c>
      <c r="AU1071" s="151" t="s">
        <v>85</v>
      </c>
      <c r="AV1071" s="12" t="s">
        <v>79</v>
      </c>
      <c r="AW1071" s="12" t="s">
        <v>33</v>
      </c>
      <c r="AX1071" s="12" t="s">
        <v>72</v>
      </c>
      <c r="AY1071" s="151" t="s">
        <v>166</v>
      </c>
    </row>
    <row r="1072" spans="2:65" s="13" customFormat="1">
      <c r="B1072" s="156"/>
      <c r="D1072" s="150" t="s">
        <v>177</v>
      </c>
      <c r="E1072" s="157" t="s">
        <v>19</v>
      </c>
      <c r="F1072" s="158" t="s">
        <v>3108</v>
      </c>
      <c r="H1072" s="159">
        <v>112.941</v>
      </c>
      <c r="I1072" s="160"/>
      <c r="L1072" s="156"/>
      <c r="M1072" s="161"/>
      <c r="T1072" s="162"/>
      <c r="AT1072" s="157" t="s">
        <v>177</v>
      </c>
      <c r="AU1072" s="157" t="s">
        <v>85</v>
      </c>
      <c r="AV1072" s="13" t="s">
        <v>85</v>
      </c>
      <c r="AW1072" s="13" t="s">
        <v>33</v>
      </c>
      <c r="AX1072" s="13" t="s">
        <v>72</v>
      </c>
      <c r="AY1072" s="157" t="s">
        <v>166</v>
      </c>
    </row>
    <row r="1073" spans="2:65" s="12" customFormat="1">
      <c r="B1073" s="149"/>
      <c r="D1073" s="150" t="s">
        <v>177</v>
      </c>
      <c r="E1073" s="151" t="s">
        <v>19</v>
      </c>
      <c r="F1073" s="152" t="s">
        <v>213</v>
      </c>
      <c r="H1073" s="151" t="s">
        <v>19</v>
      </c>
      <c r="I1073" s="153"/>
      <c r="L1073" s="149"/>
      <c r="M1073" s="154"/>
      <c r="T1073" s="155"/>
      <c r="AT1073" s="151" t="s">
        <v>177</v>
      </c>
      <c r="AU1073" s="151" t="s">
        <v>85</v>
      </c>
      <c r="AV1073" s="12" t="s">
        <v>79</v>
      </c>
      <c r="AW1073" s="12" t="s">
        <v>33</v>
      </c>
      <c r="AX1073" s="12" t="s">
        <v>72</v>
      </c>
      <c r="AY1073" s="151" t="s">
        <v>166</v>
      </c>
    </row>
    <row r="1074" spans="2:65" s="13" customFormat="1">
      <c r="B1074" s="156"/>
      <c r="D1074" s="150" t="s">
        <v>177</v>
      </c>
      <c r="E1074" s="157" t="s">
        <v>19</v>
      </c>
      <c r="F1074" s="158" t="s">
        <v>3109</v>
      </c>
      <c r="H1074" s="159">
        <v>118.815</v>
      </c>
      <c r="I1074" s="160"/>
      <c r="L1074" s="156"/>
      <c r="M1074" s="161"/>
      <c r="T1074" s="162"/>
      <c r="AT1074" s="157" t="s">
        <v>177</v>
      </c>
      <c r="AU1074" s="157" t="s">
        <v>85</v>
      </c>
      <c r="AV1074" s="13" t="s">
        <v>85</v>
      </c>
      <c r="AW1074" s="13" t="s">
        <v>33</v>
      </c>
      <c r="AX1074" s="13" t="s">
        <v>72</v>
      </c>
      <c r="AY1074" s="157" t="s">
        <v>166</v>
      </c>
    </row>
    <row r="1075" spans="2:65" s="12" customFormat="1">
      <c r="B1075" s="149"/>
      <c r="D1075" s="150" t="s">
        <v>177</v>
      </c>
      <c r="E1075" s="151" t="s">
        <v>19</v>
      </c>
      <c r="F1075" s="152" t="s">
        <v>218</v>
      </c>
      <c r="H1075" s="151" t="s">
        <v>19</v>
      </c>
      <c r="I1075" s="153"/>
      <c r="L1075" s="149"/>
      <c r="M1075" s="154"/>
      <c r="T1075" s="155"/>
      <c r="AT1075" s="151" t="s">
        <v>177</v>
      </c>
      <c r="AU1075" s="151" t="s">
        <v>85</v>
      </c>
      <c r="AV1075" s="12" t="s">
        <v>79</v>
      </c>
      <c r="AW1075" s="12" t="s">
        <v>33</v>
      </c>
      <c r="AX1075" s="12" t="s">
        <v>72</v>
      </c>
      <c r="AY1075" s="151" t="s">
        <v>166</v>
      </c>
    </row>
    <row r="1076" spans="2:65" s="13" customFormat="1">
      <c r="B1076" s="156"/>
      <c r="D1076" s="150" t="s">
        <v>177</v>
      </c>
      <c r="E1076" s="157" t="s">
        <v>19</v>
      </c>
      <c r="F1076" s="158" t="s">
        <v>3110</v>
      </c>
      <c r="H1076" s="159">
        <v>122.82</v>
      </c>
      <c r="I1076" s="160"/>
      <c r="L1076" s="156"/>
      <c r="M1076" s="161"/>
      <c r="T1076" s="162"/>
      <c r="AT1076" s="157" t="s">
        <v>177</v>
      </c>
      <c r="AU1076" s="157" t="s">
        <v>85</v>
      </c>
      <c r="AV1076" s="13" t="s">
        <v>85</v>
      </c>
      <c r="AW1076" s="13" t="s">
        <v>33</v>
      </c>
      <c r="AX1076" s="13" t="s">
        <v>72</v>
      </c>
      <c r="AY1076" s="157" t="s">
        <v>166</v>
      </c>
    </row>
    <row r="1077" spans="2:65" s="12" customFormat="1">
      <c r="B1077" s="149"/>
      <c r="D1077" s="150" t="s">
        <v>177</v>
      </c>
      <c r="E1077" s="151" t="s">
        <v>19</v>
      </c>
      <c r="F1077" s="152" t="s">
        <v>2549</v>
      </c>
      <c r="H1077" s="151" t="s">
        <v>19</v>
      </c>
      <c r="I1077" s="153"/>
      <c r="L1077" s="149"/>
      <c r="M1077" s="154"/>
      <c r="T1077" s="155"/>
      <c r="AT1077" s="151" t="s">
        <v>177</v>
      </c>
      <c r="AU1077" s="151" t="s">
        <v>85</v>
      </c>
      <c r="AV1077" s="12" t="s">
        <v>79</v>
      </c>
      <c r="AW1077" s="12" t="s">
        <v>33</v>
      </c>
      <c r="AX1077" s="12" t="s">
        <v>72</v>
      </c>
      <c r="AY1077" s="151" t="s">
        <v>166</v>
      </c>
    </row>
    <row r="1078" spans="2:65" s="13" customFormat="1">
      <c r="B1078" s="156"/>
      <c r="D1078" s="150" t="s">
        <v>177</v>
      </c>
      <c r="E1078" s="157" t="s">
        <v>19</v>
      </c>
      <c r="F1078" s="158" t="s">
        <v>3110</v>
      </c>
      <c r="H1078" s="159">
        <v>122.82</v>
      </c>
      <c r="I1078" s="160"/>
      <c r="L1078" s="156"/>
      <c r="M1078" s="161"/>
      <c r="T1078" s="162"/>
      <c r="AT1078" s="157" t="s">
        <v>177</v>
      </c>
      <c r="AU1078" s="157" t="s">
        <v>85</v>
      </c>
      <c r="AV1078" s="13" t="s">
        <v>85</v>
      </c>
      <c r="AW1078" s="13" t="s">
        <v>33</v>
      </c>
      <c r="AX1078" s="13" t="s">
        <v>72</v>
      </c>
      <c r="AY1078" s="157" t="s">
        <v>166</v>
      </c>
    </row>
    <row r="1079" spans="2:65" s="15" customFormat="1">
      <c r="B1079" s="170"/>
      <c r="D1079" s="150" t="s">
        <v>177</v>
      </c>
      <c r="E1079" s="171" t="s">
        <v>19</v>
      </c>
      <c r="F1079" s="172" t="s">
        <v>228</v>
      </c>
      <c r="H1079" s="173">
        <v>477.39600000000002</v>
      </c>
      <c r="I1079" s="174"/>
      <c r="L1079" s="170"/>
      <c r="M1079" s="175"/>
      <c r="T1079" s="176"/>
      <c r="AT1079" s="171" t="s">
        <v>177</v>
      </c>
      <c r="AU1079" s="171" t="s">
        <v>85</v>
      </c>
      <c r="AV1079" s="15" t="s">
        <v>173</v>
      </c>
      <c r="AW1079" s="15" t="s">
        <v>33</v>
      </c>
      <c r="AX1079" s="15" t="s">
        <v>79</v>
      </c>
      <c r="AY1079" s="171" t="s">
        <v>166</v>
      </c>
    </row>
    <row r="1080" spans="2:65" s="1" customFormat="1" ht="16.5" customHeight="1">
      <c r="B1080" s="33"/>
      <c r="C1080" s="177" t="s">
        <v>1413</v>
      </c>
      <c r="D1080" s="177" t="s">
        <v>488</v>
      </c>
      <c r="E1080" s="178" t="s">
        <v>3100</v>
      </c>
      <c r="F1080" s="179" t="s">
        <v>3101</v>
      </c>
      <c r="G1080" s="180" t="s">
        <v>197</v>
      </c>
      <c r="H1080" s="181">
        <v>0.52500000000000002</v>
      </c>
      <c r="I1080" s="182"/>
      <c r="J1080" s="183">
        <f>ROUND(I1080*H1080,2)</f>
        <v>0</v>
      </c>
      <c r="K1080" s="179" t="s">
        <v>172</v>
      </c>
      <c r="L1080" s="184"/>
      <c r="M1080" s="185" t="s">
        <v>19</v>
      </c>
      <c r="N1080" s="186" t="s">
        <v>44</v>
      </c>
      <c r="P1080" s="141">
        <f>O1080*H1080</f>
        <v>0</v>
      </c>
      <c r="Q1080" s="141">
        <v>1</v>
      </c>
      <c r="R1080" s="141">
        <f>Q1080*H1080</f>
        <v>0.52500000000000002</v>
      </c>
      <c r="S1080" s="141">
        <v>0</v>
      </c>
      <c r="T1080" s="142">
        <f>S1080*H1080</f>
        <v>0</v>
      </c>
      <c r="AR1080" s="143" t="s">
        <v>479</v>
      </c>
      <c r="AT1080" s="143" t="s">
        <v>488</v>
      </c>
      <c r="AU1080" s="143" t="s">
        <v>85</v>
      </c>
      <c r="AY1080" s="18" t="s">
        <v>166</v>
      </c>
      <c r="BE1080" s="144">
        <f>IF(N1080="základní",J1080,0)</f>
        <v>0</v>
      </c>
      <c r="BF1080" s="144">
        <f>IF(N1080="snížená",J1080,0)</f>
        <v>0</v>
      </c>
      <c r="BG1080" s="144">
        <f>IF(N1080="zákl. přenesená",J1080,0)</f>
        <v>0</v>
      </c>
      <c r="BH1080" s="144">
        <f>IF(N1080="sníž. přenesená",J1080,0)</f>
        <v>0</v>
      </c>
      <c r="BI1080" s="144">
        <f>IF(N1080="nulová",J1080,0)</f>
        <v>0</v>
      </c>
      <c r="BJ1080" s="18" t="s">
        <v>85</v>
      </c>
      <c r="BK1080" s="144">
        <f>ROUND(I1080*H1080,2)</f>
        <v>0</v>
      </c>
      <c r="BL1080" s="18" t="s">
        <v>291</v>
      </c>
      <c r="BM1080" s="143" t="s">
        <v>3111</v>
      </c>
    </row>
    <row r="1081" spans="2:65" s="13" customFormat="1">
      <c r="B1081" s="156"/>
      <c r="D1081" s="150" t="s">
        <v>177</v>
      </c>
      <c r="F1081" s="158" t="s">
        <v>3112</v>
      </c>
      <c r="H1081" s="159">
        <v>0.52500000000000002</v>
      </c>
      <c r="I1081" s="160"/>
      <c r="L1081" s="156"/>
      <c r="M1081" s="161"/>
      <c r="T1081" s="162"/>
      <c r="AT1081" s="157" t="s">
        <v>177</v>
      </c>
      <c r="AU1081" s="157" t="s">
        <v>85</v>
      </c>
      <c r="AV1081" s="13" t="s">
        <v>85</v>
      </c>
      <c r="AW1081" s="13" t="s">
        <v>4</v>
      </c>
      <c r="AX1081" s="13" t="s">
        <v>79</v>
      </c>
      <c r="AY1081" s="157" t="s">
        <v>166</v>
      </c>
    </row>
    <row r="1082" spans="2:65" s="1" customFormat="1" ht="24.2" customHeight="1">
      <c r="B1082" s="33"/>
      <c r="C1082" s="132" t="s">
        <v>1418</v>
      </c>
      <c r="D1082" s="132" t="s">
        <v>168</v>
      </c>
      <c r="E1082" s="133" t="s">
        <v>1385</v>
      </c>
      <c r="F1082" s="134" t="s">
        <v>1386</v>
      </c>
      <c r="G1082" s="135" t="s">
        <v>1049</v>
      </c>
      <c r="H1082" s="187"/>
      <c r="I1082" s="137"/>
      <c r="J1082" s="138">
        <f>ROUND(I1082*H1082,2)</f>
        <v>0</v>
      </c>
      <c r="K1082" s="134" t="s">
        <v>172</v>
      </c>
      <c r="L1082" s="33"/>
      <c r="M1082" s="139" t="s">
        <v>19</v>
      </c>
      <c r="N1082" s="140" t="s">
        <v>44</v>
      </c>
      <c r="P1082" s="141">
        <f>O1082*H1082</f>
        <v>0</v>
      </c>
      <c r="Q1082" s="141">
        <v>0</v>
      </c>
      <c r="R1082" s="141">
        <f>Q1082*H1082</f>
        <v>0</v>
      </c>
      <c r="S1082" s="141">
        <v>0</v>
      </c>
      <c r="T1082" s="142">
        <f>S1082*H1082</f>
        <v>0</v>
      </c>
      <c r="AR1082" s="143" t="s">
        <v>291</v>
      </c>
      <c r="AT1082" s="143" t="s">
        <v>168</v>
      </c>
      <c r="AU1082" s="143" t="s">
        <v>85</v>
      </c>
      <c r="AY1082" s="18" t="s">
        <v>166</v>
      </c>
      <c r="BE1082" s="144">
        <f>IF(N1082="základní",J1082,0)</f>
        <v>0</v>
      </c>
      <c r="BF1082" s="144">
        <f>IF(N1082="snížená",J1082,0)</f>
        <v>0</v>
      </c>
      <c r="BG1082" s="144">
        <f>IF(N1082="zákl. přenesená",J1082,0)</f>
        <v>0</v>
      </c>
      <c r="BH1082" s="144">
        <f>IF(N1082="sníž. přenesená",J1082,0)</f>
        <v>0</v>
      </c>
      <c r="BI1082" s="144">
        <f>IF(N1082="nulová",J1082,0)</f>
        <v>0</v>
      </c>
      <c r="BJ1082" s="18" t="s">
        <v>85</v>
      </c>
      <c r="BK1082" s="144">
        <f>ROUND(I1082*H1082,2)</f>
        <v>0</v>
      </c>
      <c r="BL1082" s="18" t="s">
        <v>291</v>
      </c>
      <c r="BM1082" s="143" t="s">
        <v>3113</v>
      </c>
    </row>
    <row r="1083" spans="2:65" s="1" customFormat="1">
      <c r="B1083" s="33"/>
      <c r="D1083" s="145" t="s">
        <v>175</v>
      </c>
      <c r="F1083" s="146" t="s">
        <v>1388</v>
      </c>
      <c r="I1083" s="147"/>
      <c r="L1083" s="33"/>
      <c r="M1083" s="148"/>
      <c r="T1083" s="54"/>
      <c r="AT1083" s="18" t="s">
        <v>175</v>
      </c>
      <c r="AU1083" s="18" t="s">
        <v>85</v>
      </c>
    </row>
    <row r="1084" spans="2:65" s="11" customFormat="1" ht="22.9" customHeight="1">
      <c r="B1084" s="120"/>
      <c r="D1084" s="121" t="s">
        <v>71</v>
      </c>
      <c r="E1084" s="130" t="s">
        <v>1389</v>
      </c>
      <c r="F1084" s="130" t="s">
        <v>1390</v>
      </c>
      <c r="I1084" s="123"/>
      <c r="J1084" s="131">
        <f>BK1084</f>
        <v>0</v>
      </c>
      <c r="L1084" s="120"/>
      <c r="M1084" s="125"/>
      <c r="P1084" s="126">
        <f>SUM(P1085:P1128)</f>
        <v>0</v>
      </c>
      <c r="R1084" s="126">
        <f>SUM(R1085:R1128)</f>
        <v>0.43797200000000003</v>
      </c>
      <c r="T1084" s="127">
        <f>SUM(T1085:T1128)</f>
        <v>0</v>
      </c>
      <c r="AR1084" s="121" t="s">
        <v>85</v>
      </c>
      <c r="AT1084" s="128" t="s">
        <v>71</v>
      </c>
      <c r="AU1084" s="128" t="s">
        <v>79</v>
      </c>
      <c r="AY1084" s="121" t="s">
        <v>166</v>
      </c>
      <c r="BK1084" s="129">
        <f>SUM(BK1085:BK1128)</f>
        <v>0</v>
      </c>
    </row>
    <row r="1085" spans="2:65" s="1" customFormat="1" ht="16.5" customHeight="1">
      <c r="B1085" s="33"/>
      <c r="C1085" s="132" t="s">
        <v>1425</v>
      </c>
      <c r="D1085" s="132" t="s">
        <v>168</v>
      </c>
      <c r="E1085" s="133" t="s">
        <v>1392</v>
      </c>
      <c r="F1085" s="134" t="s">
        <v>1393</v>
      </c>
      <c r="G1085" s="135" t="s">
        <v>232</v>
      </c>
      <c r="H1085" s="136">
        <v>14.32</v>
      </c>
      <c r="I1085" s="137"/>
      <c r="J1085" s="138">
        <f>ROUND(I1085*H1085,2)</f>
        <v>0</v>
      </c>
      <c r="K1085" s="134" t="s">
        <v>172</v>
      </c>
      <c r="L1085" s="33"/>
      <c r="M1085" s="139" t="s">
        <v>19</v>
      </c>
      <c r="N1085" s="140" t="s">
        <v>44</v>
      </c>
      <c r="P1085" s="141">
        <f>O1085*H1085</f>
        <v>0</v>
      </c>
      <c r="Q1085" s="141">
        <v>2.9999999999999997E-4</v>
      </c>
      <c r="R1085" s="141">
        <f>Q1085*H1085</f>
        <v>4.2959999999999995E-3</v>
      </c>
      <c r="S1085" s="141">
        <v>0</v>
      </c>
      <c r="T1085" s="142">
        <f>S1085*H1085</f>
        <v>0</v>
      </c>
      <c r="AR1085" s="143" t="s">
        <v>291</v>
      </c>
      <c r="AT1085" s="143" t="s">
        <v>168</v>
      </c>
      <c r="AU1085" s="143" t="s">
        <v>85</v>
      </c>
      <c r="AY1085" s="18" t="s">
        <v>166</v>
      </c>
      <c r="BE1085" s="144">
        <f>IF(N1085="základní",J1085,0)</f>
        <v>0</v>
      </c>
      <c r="BF1085" s="144">
        <f>IF(N1085="snížená",J1085,0)</f>
        <v>0</v>
      </c>
      <c r="BG1085" s="144">
        <f>IF(N1085="zákl. přenesená",J1085,0)</f>
        <v>0</v>
      </c>
      <c r="BH1085" s="144">
        <f>IF(N1085="sníž. přenesená",J1085,0)</f>
        <v>0</v>
      </c>
      <c r="BI1085" s="144">
        <f>IF(N1085="nulová",J1085,0)</f>
        <v>0</v>
      </c>
      <c r="BJ1085" s="18" t="s">
        <v>85</v>
      </c>
      <c r="BK1085" s="144">
        <f>ROUND(I1085*H1085,2)</f>
        <v>0</v>
      </c>
      <c r="BL1085" s="18" t="s">
        <v>291</v>
      </c>
      <c r="BM1085" s="143" t="s">
        <v>3114</v>
      </c>
    </row>
    <row r="1086" spans="2:65" s="1" customFormat="1">
      <c r="B1086" s="33"/>
      <c r="D1086" s="145" t="s">
        <v>175</v>
      </c>
      <c r="F1086" s="146" t="s">
        <v>1395</v>
      </c>
      <c r="I1086" s="147"/>
      <c r="L1086" s="33"/>
      <c r="M1086" s="148"/>
      <c r="T1086" s="54"/>
      <c r="AT1086" s="18" t="s">
        <v>175</v>
      </c>
      <c r="AU1086" s="18" t="s">
        <v>85</v>
      </c>
    </row>
    <row r="1087" spans="2:65" s="12" customFormat="1">
      <c r="B1087" s="149"/>
      <c r="D1087" s="150" t="s">
        <v>177</v>
      </c>
      <c r="E1087" s="151" t="s">
        <v>19</v>
      </c>
      <c r="F1087" s="152" t="s">
        <v>2781</v>
      </c>
      <c r="H1087" s="151" t="s">
        <v>19</v>
      </c>
      <c r="I1087" s="153"/>
      <c r="L1087" s="149"/>
      <c r="M1087" s="154"/>
      <c r="T1087" s="155"/>
      <c r="AT1087" s="151" t="s">
        <v>177</v>
      </c>
      <c r="AU1087" s="151" t="s">
        <v>85</v>
      </c>
      <c r="AV1087" s="12" t="s">
        <v>79</v>
      </c>
      <c r="AW1087" s="12" t="s">
        <v>33</v>
      </c>
      <c r="AX1087" s="12" t="s">
        <v>72</v>
      </c>
      <c r="AY1087" s="151" t="s">
        <v>166</v>
      </c>
    </row>
    <row r="1088" spans="2:65" s="13" customFormat="1">
      <c r="B1088" s="156"/>
      <c r="D1088" s="150" t="s">
        <v>177</v>
      </c>
      <c r="E1088" s="157" t="s">
        <v>19</v>
      </c>
      <c r="F1088" s="158" t="s">
        <v>2782</v>
      </c>
      <c r="H1088" s="159">
        <v>3.145</v>
      </c>
      <c r="I1088" s="160"/>
      <c r="L1088" s="156"/>
      <c r="M1088" s="161"/>
      <c r="T1088" s="162"/>
      <c r="AT1088" s="157" t="s">
        <v>177</v>
      </c>
      <c r="AU1088" s="157" t="s">
        <v>85</v>
      </c>
      <c r="AV1088" s="13" t="s">
        <v>85</v>
      </c>
      <c r="AW1088" s="13" t="s">
        <v>33</v>
      </c>
      <c r="AX1088" s="13" t="s">
        <v>72</v>
      </c>
      <c r="AY1088" s="157" t="s">
        <v>166</v>
      </c>
    </row>
    <row r="1089" spans="2:51" s="13" customFormat="1">
      <c r="B1089" s="156"/>
      <c r="D1089" s="150" t="s">
        <v>177</v>
      </c>
      <c r="E1089" s="157" t="s">
        <v>19</v>
      </c>
      <c r="F1089" s="158" t="s">
        <v>601</v>
      </c>
      <c r="H1089" s="159">
        <v>0.27</v>
      </c>
      <c r="I1089" s="160"/>
      <c r="L1089" s="156"/>
      <c r="M1089" s="161"/>
      <c r="T1089" s="162"/>
      <c r="AT1089" s="157" t="s">
        <v>177</v>
      </c>
      <c r="AU1089" s="157" t="s">
        <v>85</v>
      </c>
      <c r="AV1089" s="13" t="s">
        <v>85</v>
      </c>
      <c r="AW1089" s="13" t="s">
        <v>33</v>
      </c>
      <c r="AX1089" s="13" t="s">
        <v>72</v>
      </c>
      <c r="AY1089" s="157" t="s">
        <v>166</v>
      </c>
    </row>
    <row r="1090" spans="2:51" s="14" customFormat="1">
      <c r="B1090" s="163"/>
      <c r="D1090" s="150" t="s">
        <v>177</v>
      </c>
      <c r="E1090" s="164" t="s">
        <v>19</v>
      </c>
      <c r="F1090" s="165" t="s">
        <v>217</v>
      </c>
      <c r="H1090" s="166">
        <v>3.415</v>
      </c>
      <c r="I1090" s="167"/>
      <c r="L1090" s="163"/>
      <c r="M1090" s="168"/>
      <c r="T1090" s="169"/>
      <c r="AT1090" s="164" t="s">
        <v>177</v>
      </c>
      <c r="AU1090" s="164" t="s">
        <v>85</v>
      </c>
      <c r="AV1090" s="14" t="s">
        <v>184</v>
      </c>
      <c r="AW1090" s="14" t="s">
        <v>33</v>
      </c>
      <c r="AX1090" s="14" t="s">
        <v>72</v>
      </c>
      <c r="AY1090" s="164" t="s">
        <v>166</v>
      </c>
    </row>
    <row r="1091" spans="2:51" s="12" customFormat="1">
      <c r="B1091" s="149"/>
      <c r="D1091" s="150" t="s">
        <v>177</v>
      </c>
      <c r="E1091" s="151" t="s">
        <v>19</v>
      </c>
      <c r="F1091" s="152" t="s">
        <v>213</v>
      </c>
      <c r="H1091" s="151" t="s">
        <v>19</v>
      </c>
      <c r="I1091" s="153"/>
      <c r="L1091" s="149"/>
      <c r="M1091" s="154"/>
      <c r="T1091" s="155"/>
      <c r="AT1091" s="151" t="s">
        <v>177</v>
      </c>
      <c r="AU1091" s="151" t="s">
        <v>85</v>
      </c>
      <c r="AV1091" s="12" t="s">
        <v>79</v>
      </c>
      <c r="AW1091" s="12" t="s">
        <v>33</v>
      </c>
      <c r="AX1091" s="12" t="s">
        <v>72</v>
      </c>
      <c r="AY1091" s="151" t="s">
        <v>166</v>
      </c>
    </row>
    <row r="1092" spans="2:51" s="13" customFormat="1">
      <c r="B1092" s="156"/>
      <c r="D1092" s="150" t="s">
        <v>177</v>
      </c>
      <c r="E1092" s="157" t="s">
        <v>19</v>
      </c>
      <c r="F1092" s="158" t="s">
        <v>2992</v>
      </c>
      <c r="H1092" s="159">
        <v>2.2949999999999999</v>
      </c>
      <c r="I1092" s="160"/>
      <c r="L1092" s="156"/>
      <c r="M1092" s="161"/>
      <c r="T1092" s="162"/>
      <c r="AT1092" s="157" t="s">
        <v>177</v>
      </c>
      <c r="AU1092" s="157" t="s">
        <v>85</v>
      </c>
      <c r="AV1092" s="13" t="s">
        <v>85</v>
      </c>
      <c r="AW1092" s="13" t="s">
        <v>33</v>
      </c>
      <c r="AX1092" s="13" t="s">
        <v>72</v>
      </c>
      <c r="AY1092" s="157" t="s">
        <v>166</v>
      </c>
    </row>
    <row r="1093" spans="2:51" s="13" customFormat="1">
      <c r="B1093" s="156"/>
      <c r="D1093" s="150" t="s">
        <v>177</v>
      </c>
      <c r="E1093" s="157" t="s">
        <v>19</v>
      </c>
      <c r="F1093" s="158" t="s">
        <v>1764</v>
      </c>
      <c r="H1093" s="159">
        <v>0.66</v>
      </c>
      <c r="I1093" s="160"/>
      <c r="L1093" s="156"/>
      <c r="M1093" s="161"/>
      <c r="T1093" s="162"/>
      <c r="AT1093" s="157" t="s">
        <v>177</v>
      </c>
      <c r="AU1093" s="157" t="s">
        <v>85</v>
      </c>
      <c r="AV1093" s="13" t="s">
        <v>85</v>
      </c>
      <c r="AW1093" s="13" t="s">
        <v>33</v>
      </c>
      <c r="AX1093" s="13" t="s">
        <v>72</v>
      </c>
      <c r="AY1093" s="157" t="s">
        <v>166</v>
      </c>
    </row>
    <row r="1094" spans="2:51" s="13" customFormat="1">
      <c r="B1094" s="156"/>
      <c r="D1094" s="150" t="s">
        <v>177</v>
      </c>
      <c r="E1094" s="157" t="s">
        <v>19</v>
      </c>
      <c r="F1094" s="158" t="s">
        <v>601</v>
      </c>
      <c r="H1094" s="159">
        <v>0.27</v>
      </c>
      <c r="I1094" s="160"/>
      <c r="L1094" s="156"/>
      <c r="M1094" s="161"/>
      <c r="T1094" s="162"/>
      <c r="AT1094" s="157" t="s">
        <v>177</v>
      </c>
      <c r="AU1094" s="157" t="s">
        <v>85</v>
      </c>
      <c r="AV1094" s="13" t="s">
        <v>85</v>
      </c>
      <c r="AW1094" s="13" t="s">
        <v>33</v>
      </c>
      <c r="AX1094" s="13" t="s">
        <v>72</v>
      </c>
      <c r="AY1094" s="157" t="s">
        <v>166</v>
      </c>
    </row>
    <row r="1095" spans="2:51" s="13" customFormat="1">
      <c r="B1095" s="156"/>
      <c r="D1095" s="150" t="s">
        <v>177</v>
      </c>
      <c r="E1095" s="157" t="s">
        <v>19</v>
      </c>
      <c r="F1095" s="158" t="s">
        <v>2783</v>
      </c>
      <c r="H1095" s="159">
        <v>0.36</v>
      </c>
      <c r="I1095" s="160"/>
      <c r="L1095" s="156"/>
      <c r="M1095" s="161"/>
      <c r="T1095" s="162"/>
      <c r="AT1095" s="157" t="s">
        <v>177</v>
      </c>
      <c r="AU1095" s="157" t="s">
        <v>85</v>
      </c>
      <c r="AV1095" s="13" t="s">
        <v>85</v>
      </c>
      <c r="AW1095" s="13" t="s">
        <v>33</v>
      </c>
      <c r="AX1095" s="13" t="s">
        <v>72</v>
      </c>
      <c r="AY1095" s="157" t="s">
        <v>166</v>
      </c>
    </row>
    <row r="1096" spans="2:51" s="14" customFormat="1">
      <c r="B1096" s="163"/>
      <c r="D1096" s="150" t="s">
        <v>177</v>
      </c>
      <c r="E1096" s="164" t="s">
        <v>19</v>
      </c>
      <c r="F1096" s="165" t="s">
        <v>217</v>
      </c>
      <c r="H1096" s="166">
        <v>3.585</v>
      </c>
      <c r="I1096" s="167"/>
      <c r="L1096" s="163"/>
      <c r="M1096" s="168"/>
      <c r="T1096" s="169"/>
      <c r="AT1096" s="164" t="s">
        <v>177</v>
      </c>
      <c r="AU1096" s="164" t="s">
        <v>85</v>
      </c>
      <c r="AV1096" s="14" t="s">
        <v>184</v>
      </c>
      <c r="AW1096" s="14" t="s">
        <v>33</v>
      </c>
      <c r="AX1096" s="14" t="s">
        <v>72</v>
      </c>
      <c r="AY1096" s="164" t="s">
        <v>166</v>
      </c>
    </row>
    <row r="1097" spans="2:51" s="12" customFormat="1">
      <c r="B1097" s="149"/>
      <c r="D1097" s="150" t="s">
        <v>177</v>
      </c>
      <c r="E1097" s="151" t="s">
        <v>19</v>
      </c>
      <c r="F1097" s="152" t="s">
        <v>218</v>
      </c>
      <c r="H1097" s="151" t="s">
        <v>19</v>
      </c>
      <c r="I1097" s="153"/>
      <c r="L1097" s="149"/>
      <c r="M1097" s="154"/>
      <c r="T1097" s="155"/>
      <c r="AT1097" s="151" t="s">
        <v>177</v>
      </c>
      <c r="AU1097" s="151" t="s">
        <v>85</v>
      </c>
      <c r="AV1097" s="12" t="s">
        <v>79</v>
      </c>
      <c r="AW1097" s="12" t="s">
        <v>33</v>
      </c>
      <c r="AX1097" s="12" t="s">
        <v>72</v>
      </c>
      <c r="AY1097" s="151" t="s">
        <v>166</v>
      </c>
    </row>
    <row r="1098" spans="2:51" s="13" customFormat="1">
      <c r="B1098" s="156"/>
      <c r="D1098" s="150" t="s">
        <v>177</v>
      </c>
      <c r="E1098" s="157" t="s">
        <v>19</v>
      </c>
      <c r="F1098" s="158" t="s">
        <v>2790</v>
      </c>
      <c r="H1098" s="159">
        <v>0.99</v>
      </c>
      <c r="I1098" s="160"/>
      <c r="L1098" s="156"/>
      <c r="M1098" s="161"/>
      <c r="T1098" s="162"/>
      <c r="AT1098" s="157" t="s">
        <v>177</v>
      </c>
      <c r="AU1098" s="157" t="s">
        <v>85</v>
      </c>
      <c r="AV1098" s="13" t="s">
        <v>85</v>
      </c>
      <c r="AW1098" s="13" t="s">
        <v>33</v>
      </c>
      <c r="AX1098" s="13" t="s">
        <v>72</v>
      </c>
      <c r="AY1098" s="157" t="s">
        <v>166</v>
      </c>
    </row>
    <row r="1099" spans="2:51" s="13" customFormat="1">
      <c r="B1099" s="156"/>
      <c r="D1099" s="150" t="s">
        <v>177</v>
      </c>
      <c r="E1099" s="157" t="s">
        <v>19</v>
      </c>
      <c r="F1099" s="158" t="s">
        <v>627</v>
      </c>
      <c r="H1099" s="159">
        <v>2.2949999999999999</v>
      </c>
      <c r="I1099" s="160"/>
      <c r="L1099" s="156"/>
      <c r="M1099" s="161"/>
      <c r="T1099" s="162"/>
      <c r="AT1099" s="157" t="s">
        <v>177</v>
      </c>
      <c r="AU1099" s="157" t="s">
        <v>85</v>
      </c>
      <c r="AV1099" s="13" t="s">
        <v>85</v>
      </c>
      <c r="AW1099" s="13" t="s">
        <v>33</v>
      </c>
      <c r="AX1099" s="13" t="s">
        <v>72</v>
      </c>
      <c r="AY1099" s="157" t="s">
        <v>166</v>
      </c>
    </row>
    <row r="1100" spans="2:51" s="13" customFormat="1">
      <c r="B1100" s="156"/>
      <c r="D1100" s="150" t="s">
        <v>177</v>
      </c>
      <c r="E1100" s="157" t="s">
        <v>19</v>
      </c>
      <c r="F1100" s="158" t="s">
        <v>628</v>
      </c>
      <c r="H1100" s="159">
        <v>0.39</v>
      </c>
      <c r="I1100" s="160"/>
      <c r="L1100" s="156"/>
      <c r="M1100" s="161"/>
      <c r="T1100" s="162"/>
      <c r="AT1100" s="157" t="s">
        <v>177</v>
      </c>
      <c r="AU1100" s="157" t="s">
        <v>85</v>
      </c>
      <c r="AV1100" s="13" t="s">
        <v>85</v>
      </c>
      <c r="AW1100" s="13" t="s">
        <v>33</v>
      </c>
      <c r="AX1100" s="13" t="s">
        <v>72</v>
      </c>
      <c r="AY1100" s="157" t="s">
        <v>166</v>
      </c>
    </row>
    <row r="1101" spans="2:51" s="14" customFormat="1">
      <c r="B1101" s="163"/>
      <c r="D1101" s="150" t="s">
        <v>177</v>
      </c>
      <c r="E1101" s="164" t="s">
        <v>19</v>
      </c>
      <c r="F1101" s="165" t="s">
        <v>217</v>
      </c>
      <c r="H1101" s="166">
        <v>3.6750000000000003</v>
      </c>
      <c r="I1101" s="167"/>
      <c r="L1101" s="163"/>
      <c r="M1101" s="168"/>
      <c r="T1101" s="169"/>
      <c r="AT1101" s="164" t="s">
        <v>177</v>
      </c>
      <c r="AU1101" s="164" t="s">
        <v>85</v>
      </c>
      <c r="AV1101" s="14" t="s">
        <v>184</v>
      </c>
      <c r="AW1101" s="14" t="s">
        <v>33</v>
      </c>
      <c r="AX1101" s="14" t="s">
        <v>72</v>
      </c>
      <c r="AY1101" s="164" t="s">
        <v>166</v>
      </c>
    </row>
    <row r="1102" spans="2:51" s="12" customFormat="1">
      <c r="B1102" s="149"/>
      <c r="D1102" s="150" t="s">
        <v>177</v>
      </c>
      <c r="E1102" s="151" t="s">
        <v>19</v>
      </c>
      <c r="F1102" s="152" t="s">
        <v>2549</v>
      </c>
      <c r="H1102" s="151" t="s">
        <v>19</v>
      </c>
      <c r="I1102" s="153"/>
      <c r="L1102" s="149"/>
      <c r="M1102" s="154"/>
      <c r="T1102" s="155"/>
      <c r="AT1102" s="151" t="s">
        <v>177</v>
      </c>
      <c r="AU1102" s="151" t="s">
        <v>85</v>
      </c>
      <c r="AV1102" s="12" t="s">
        <v>79</v>
      </c>
      <c r="AW1102" s="12" t="s">
        <v>33</v>
      </c>
      <c r="AX1102" s="12" t="s">
        <v>72</v>
      </c>
      <c r="AY1102" s="151" t="s">
        <v>166</v>
      </c>
    </row>
    <row r="1103" spans="2:51" s="13" customFormat="1">
      <c r="B1103" s="156"/>
      <c r="D1103" s="150" t="s">
        <v>177</v>
      </c>
      <c r="E1103" s="157" t="s">
        <v>19</v>
      </c>
      <c r="F1103" s="158" t="s">
        <v>2784</v>
      </c>
      <c r="H1103" s="159">
        <v>3.3149999999999999</v>
      </c>
      <c r="I1103" s="160"/>
      <c r="L1103" s="156"/>
      <c r="M1103" s="161"/>
      <c r="T1103" s="162"/>
      <c r="AT1103" s="157" t="s">
        <v>177</v>
      </c>
      <c r="AU1103" s="157" t="s">
        <v>85</v>
      </c>
      <c r="AV1103" s="13" t="s">
        <v>85</v>
      </c>
      <c r="AW1103" s="13" t="s">
        <v>33</v>
      </c>
      <c r="AX1103" s="13" t="s">
        <v>72</v>
      </c>
      <c r="AY1103" s="157" t="s">
        <v>166</v>
      </c>
    </row>
    <row r="1104" spans="2:51" s="13" customFormat="1">
      <c r="B1104" s="156"/>
      <c r="D1104" s="150" t="s">
        <v>177</v>
      </c>
      <c r="E1104" s="157" t="s">
        <v>19</v>
      </c>
      <c r="F1104" s="158" t="s">
        <v>1763</v>
      </c>
      <c r="H1104" s="159">
        <v>-0.36</v>
      </c>
      <c r="I1104" s="160"/>
      <c r="L1104" s="156"/>
      <c r="M1104" s="161"/>
      <c r="T1104" s="162"/>
      <c r="AT1104" s="157" t="s">
        <v>177</v>
      </c>
      <c r="AU1104" s="157" t="s">
        <v>85</v>
      </c>
      <c r="AV1104" s="13" t="s">
        <v>85</v>
      </c>
      <c r="AW1104" s="13" t="s">
        <v>33</v>
      </c>
      <c r="AX1104" s="13" t="s">
        <v>72</v>
      </c>
      <c r="AY1104" s="157" t="s">
        <v>166</v>
      </c>
    </row>
    <row r="1105" spans="2:65" s="13" customFormat="1">
      <c r="B1105" s="156"/>
      <c r="D1105" s="150" t="s">
        <v>177</v>
      </c>
      <c r="E1105" s="157" t="s">
        <v>19</v>
      </c>
      <c r="F1105" s="158" t="s">
        <v>2785</v>
      </c>
      <c r="H1105" s="159">
        <v>0.33</v>
      </c>
      <c r="I1105" s="160"/>
      <c r="L1105" s="156"/>
      <c r="M1105" s="161"/>
      <c r="T1105" s="162"/>
      <c r="AT1105" s="157" t="s">
        <v>177</v>
      </c>
      <c r="AU1105" s="157" t="s">
        <v>85</v>
      </c>
      <c r="AV1105" s="13" t="s">
        <v>85</v>
      </c>
      <c r="AW1105" s="13" t="s">
        <v>33</v>
      </c>
      <c r="AX1105" s="13" t="s">
        <v>72</v>
      </c>
      <c r="AY1105" s="157" t="s">
        <v>166</v>
      </c>
    </row>
    <row r="1106" spans="2:65" s="13" customFormat="1">
      <c r="B1106" s="156"/>
      <c r="D1106" s="150" t="s">
        <v>177</v>
      </c>
      <c r="E1106" s="157" t="s">
        <v>19</v>
      </c>
      <c r="F1106" s="158" t="s">
        <v>2783</v>
      </c>
      <c r="H1106" s="159">
        <v>0.36</v>
      </c>
      <c r="I1106" s="160"/>
      <c r="L1106" s="156"/>
      <c r="M1106" s="161"/>
      <c r="T1106" s="162"/>
      <c r="AT1106" s="157" t="s">
        <v>177</v>
      </c>
      <c r="AU1106" s="157" t="s">
        <v>85</v>
      </c>
      <c r="AV1106" s="13" t="s">
        <v>85</v>
      </c>
      <c r="AW1106" s="13" t="s">
        <v>33</v>
      </c>
      <c r="AX1106" s="13" t="s">
        <v>72</v>
      </c>
      <c r="AY1106" s="157" t="s">
        <v>166</v>
      </c>
    </row>
    <row r="1107" spans="2:65" s="14" customFormat="1">
      <c r="B1107" s="163"/>
      <c r="D1107" s="150" t="s">
        <v>177</v>
      </c>
      <c r="E1107" s="164" t="s">
        <v>19</v>
      </c>
      <c r="F1107" s="165" t="s">
        <v>217</v>
      </c>
      <c r="H1107" s="166">
        <v>3.645</v>
      </c>
      <c r="I1107" s="167"/>
      <c r="L1107" s="163"/>
      <c r="M1107" s="168"/>
      <c r="T1107" s="169"/>
      <c r="AT1107" s="164" t="s">
        <v>177</v>
      </c>
      <c r="AU1107" s="164" t="s">
        <v>85</v>
      </c>
      <c r="AV1107" s="14" t="s">
        <v>184</v>
      </c>
      <c r="AW1107" s="14" t="s">
        <v>33</v>
      </c>
      <c r="AX1107" s="14" t="s">
        <v>72</v>
      </c>
      <c r="AY1107" s="164" t="s">
        <v>166</v>
      </c>
    </row>
    <row r="1108" spans="2:65" s="15" customFormat="1">
      <c r="B1108" s="170"/>
      <c r="D1108" s="150" t="s">
        <v>177</v>
      </c>
      <c r="E1108" s="171" t="s">
        <v>19</v>
      </c>
      <c r="F1108" s="172" t="s">
        <v>228</v>
      </c>
      <c r="H1108" s="173">
        <v>14.32</v>
      </c>
      <c r="I1108" s="174"/>
      <c r="L1108" s="170"/>
      <c r="M1108" s="175"/>
      <c r="T1108" s="176"/>
      <c r="AT1108" s="171" t="s">
        <v>177</v>
      </c>
      <c r="AU1108" s="171" t="s">
        <v>85</v>
      </c>
      <c r="AV1108" s="15" t="s">
        <v>173</v>
      </c>
      <c r="AW1108" s="15" t="s">
        <v>33</v>
      </c>
      <c r="AX1108" s="15" t="s">
        <v>79</v>
      </c>
      <c r="AY1108" s="171" t="s">
        <v>166</v>
      </c>
    </row>
    <row r="1109" spans="2:65" s="1" customFormat="1" ht="16.5" customHeight="1">
      <c r="B1109" s="33"/>
      <c r="C1109" s="132" t="s">
        <v>1429</v>
      </c>
      <c r="D1109" s="132" t="s">
        <v>168</v>
      </c>
      <c r="E1109" s="133" t="s">
        <v>1426</v>
      </c>
      <c r="F1109" s="134" t="s">
        <v>1427</v>
      </c>
      <c r="G1109" s="135" t="s">
        <v>232</v>
      </c>
      <c r="H1109" s="136">
        <v>14.23</v>
      </c>
      <c r="I1109" s="137"/>
      <c r="J1109" s="138">
        <f>ROUND(I1109*H1109,2)</f>
        <v>0</v>
      </c>
      <c r="K1109" s="134" t="s">
        <v>19</v>
      </c>
      <c r="L1109" s="33"/>
      <c r="M1109" s="139" t="s">
        <v>19</v>
      </c>
      <c r="N1109" s="140" t="s">
        <v>44</v>
      </c>
      <c r="P1109" s="141">
        <f>O1109*H1109</f>
        <v>0</v>
      </c>
      <c r="Q1109" s="141">
        <v>6.3E-3</v>
      </c>
      <c r="R1109" s="141">
        <f>Q1109*H1109</f>
        <v>8.9649000000000006E-2</v>
      </c>
      <c r="S1109" s="141">
        <v>0</v>
      </c>
      <c r="T1109" s="142">
        <f>S1109*H1109</f>
        <v>0</v>
      </c>
      <c r="AR1109" s="143" t="s">
        <v>291</v>
      </c>
      <c r="AT1109" s="143" t="s">
        <v>168</v>
      </c>
      <c r="AU1109" s="143" t="s">
        <v>85</v>
      </c>
      <c r="AY1109" s="18" t="s">
        <v>166</v>
      </c>
      <c r="BE1109" s="144">
        <f>IF(N1109="základní",J1109,0)</f>
        <v>0</v>
      </c>
      <c r="BF1109" s="144">
        <f>IF(N1109="snížená",J1109,0)</f>
        <v>0</v>
      </c>
      <c r="BG1109" s="144">
        <f>IF(N1109="zákl. přenesená",J1109,0)</f>
        <v>0</v>
      </c>
      <c r="BH1109" s="144">
        <f>IF(N1109="sníž. přenesená",J1109,0)</f>
        <v>0</v>
      </c>
      <c r="BI1109" s="144">
        <f>IF(N1109="nulová",J1109,0)</f>
        <v>0</v>
      </c>
      <c r="BJ1109" s="18" t="s">
        <v>85</v>
      </c>
      <c r="BK1109" s="144">
        <f>ROUND(I1109*H1109,2)</f>
        <v>0</v>
      </c>
      <c r="BL1109" s="18" t="s">
        <v>291</v>
      </c>
      <c r="BM1109" s="143" t="s">
        <v>3115</v>
      </c>
    </row>
    <row r="1110" spans="2:65" s="1" customFormat="1" ht="21.75" customHeight="1">
      <c r="B1110" s="33"/>
      <c r="C1110" s="132" t="s">
        <v>1439</v>
      </c>
      <c r="D1110" s="132" t="s">
        <v>168</v>
      </c>
      <c r="E1110" s="133" t="s">
        <v>1430</v>
      </c>
      <c r="F1110" s="134" t="s">
        <v>1431</v>
      </c>
      <c r="G1110" s="135" t="s">
        <v>257</v>
      </c>
      <c r="H1110" s="136">
        <v>25.1</v>
      </c>
      <c r="I1110" s="137"/>
      <c r="J1110" s="138">
        <f>ROUND(I1110*H1110,2)</f>
        <v>0</v>
      </c>
      <c r="K1110" s="134" t="s">
        <v>172</v>
      </c>
      <c r="L1110" s="33"/>
      <c r="M1110" s="139" t="s">
        <v>19</v>
      </c>
      <c r="N1110" s="140" t="s">
        <v>44</v>
      </c>
      <c r="P1110" s="141">
        <f>O1110*H1110</f>
        <v>0</v>
      </c>
      <c r="Q1110" s="141">
        <v>4.2999999999999999E-4</v>
      </c>
      <c r="R1110" s="141">
        <f>Q1110*H1110</f>
        <v>1.0793000000000001E-2</v>
      </c>
      <c r="S1110" s="141">
        <v>0</v>
      </c>
      <c r="T1110" s="142">
        <f>S1110*H1110</f>
        <v>0</v>
      </c>
      <c r="AR1110" s="143" t="s">
        <v>291</v>
      </c>
      <c r="AT1110" s="143" t="s">
        <v>168</v>
      </c>
      <c r="AU1110" s="143" t="s">
        <v>85</v>
      </c>
      <c r="AY1110" s="18" t="s">
        <v>166</v>
      </c>
      <c r="BE1110" s="144">
        <f>IF(N1110="základní",J1110,0)</f>
        <v>0</v>
      </c>
      <c r="BF1110" s="144">
        <f>IF(N1110="snížená",J1110,0)</f>
        <v>0</v>
      </c>
      <c r="BG1110" s="144">
        <f>IF(N1110="zákl. přenesená",J1110,0)</f>
        <v>0</v>
      </c>
      <c r="BH1110" s="144">
        <f>IF(N1110="sníž. přenesená",J1110,0)</f>
        <v>0</v>
      </c>
      <c r="BI1110" s="144">
        <f>IF(N1110="nulová",J1110,0)</f>
        <v>0</v>
      </c>
      <c r="BJ1110" s="18" t="s">
        <v>85</v>
      </c>
      <c r="BK1110" s="144">
        <f>ROUND(I1110*H1110,2)</f>
        <v>0</v>
      </c>
      <c r="BL1110" s="18" t="s">
        <v>291</v>
      </c>
      <c r="BM1110" s="143" t="s">
        <v>3116</v>
      </c>
    </row>
    <row r="1111" spans="2:65" s="1" customFormat="1">
      <c r="B1111" s="33"/>
      <c r="D1111" s="145" t="s">
        <v>175</v>
      </c>
      <c r="F1111" s="146" t="s">
        <v>1433</v>
      </c>
      <c r="I1111" s="147"/>
      <c r="L1111" s="33"/>
      <c r="M1111" s="148"/>
      <c r="T1111" s="54"/>
      <c r="AT1111" s="18" t="s">
        <v>175</v>
      </c>
      <c r="AU1111" s="18" t="s">
        <v>85</v>
      </c>
    </row>
    <row r="1112" spans="2:65" s="12" customFormat="1">
      <c r="B1112" s="149"/>
      <c r="D1112" s="150" t="s">
        <v>177</v>
      </c>
      <c r="E1112" s="151" t="s">
        <v>19</v>
      </c>
      <c r="F1112" s="152" t="s">
        <v>2781</v>
      </c>
      <c r="H1112" s="151" t="s">
        <v>19</v>
      </c>
      <c r="I1112" s="153"/>
      <c r="L1112" s="149"/>
      <c r="M1112" s="154"/>
      <c r="T1112" s="155"/>
      <c r="AT1112" s="151" t="s">
        <v>177</v>
      </c>
      <c r="AU1112" s="151" t="s">
        <v>85</v>
      </c>
      <c r="AV1112" s="12" t="s">
        <v>79</v>
      </c>
      <c r="AW1112" s="12" t="s">
        <v>33</v>
      </c>
      <c r="AX1112" s="12" t="s">
        <v>72</v>
      </c>
      <c r="AY1112" s="151" t="s">
        <v>166</v>
      </c>
    </row>
    <row r="1113" spans="2:65" s="13" customFormat="1">
      <c r="B1113" s="156"/>
      <c r="D1113" s="150" t="s">
        <v>177</v>
      </c>
      <c r="E1113" s="157" t="s">
        <v>19</v>
      </c>
      <c r="F1113" s="158" t="s">
        <v>3117</v>
      </c>
      <c r="H1113" s="159">
        <v>6.5</v>
      </c>
      <c r="I1113" s="160"/>
      <c r="L1113" s="156"/>
      <c r="M1113" s="161"/>
      <c r="T1113" s="162"/>
      <c r="AT1113" s="157" t="s">
        <v>177</v>
      </c>
      <c r="AU1113" s="157" t="s">
        <v>85</v>
      </c>
      <c r="AV1113" s="13" t="s">
        <v>85</v>
      </c>
      <c r="AW1113" s="13" t="s">
        <v>33</v>
      </c>
      <c r="AX1113" s="13" t="s">
        <v>72</v>
      </c>
      <c r="AY1113" s="157" t="s">
        <v>166</v>
      </c>
    </row>
    <row r="1114" spans="2:65" s="12" customFormat="1">
      <c r="B1114" s="149"/>
      <c r="D1114" s="150" t="s">
        <v>177</v>
      </c>
      <c r="E1114" s="151" t="s">
        <v>19</v>
      </c>
      <c r="F1114" s="152" t="s">
        <v>1434</v>
      </c>
      <c r="H1114" s="151" t="s">
        <v>19</v>
      </c>
      <c r="I1114" s="153"/>
      <c r="L1114" s="149"/>
      <c r="M1114" s="154"/>
      <c r="T1114" s="155"/>
      <c r="AT1114" s="151" t="s">
        <v>177</v>
      </c>
      <c r="AU1114" s="151" t="s">
        <v>85</v>
      </c>
      <c r="AV1114" s="12" t="s">
        <v>79</v>
      </c>
      <c r="AW1114" s="12" t="s">
        <v>33</v>
      </c>
      <c r="AX1114" s="12" t="s">
        <v>72</v>
      </c>
      <c r="AY1114" s="151" t="s">
        <v>166</v>
      </c>
    </row>
    <row r="1115" spans="2:65" s="13" customFormat="1">
      <c r="B1115" s="156"/>
      <c r="D1115" s="150" t="s">
        <v>177</v>
      </c>
      <c r="E1115" s="157" t="s">
        <v>19</v>
      </c>
      <c r="F1115" s="158" t="s">
        <v>3118</v>
      </c>
      <c r="H1115" s="159">
        <v>6.2</v>
      </c>
      <c r="I1115" s="160"/>
      <c r="L1115" s="156"/>
      <c r="M1115" s="161"/>
      <c r="T1115" s="162"/>
      <c r="AT1115" s="157" t="s">
        <v>177</v>
      </c>
      <c r="AU1115" s="157" t="s">
        <v>85</v>
      </c>
      <c r="AV1115" s="13" t="s">
        <v>85</v>
      </c>
      <c r="AW1115" s="13" t="s">
        <v>33</v>
      </c>
      <c r="AX1115" s="13" t="s">
        <v>72</v>
      </c>
      <c r="AY1115" s="157" t="s">
        <v>166</v>
      </c>
    </row>
    <row r="1116" spans="2:65" s="12" customFormat="1">
      <c r="B1116" s="149"/>
      <c r="D1116" s="150" t="s">
        <v>177</v>
      </c>
      <c r="E1116" s="151" t="s">
        <v>19</v>
      </c>
      <c r="F1116" s="152" t="s">
        <v>1436</v>
      </c>
      <c r="H1116" s="151" t="s">
        <v>19</v>
      </c>
      <c r="I1116" s="153"/>
      <c r="L1116" s="149"/>
      <c r="M1116" s="154"/>
      <c r="T1116" s="155"/>
      <c r="AT1116" s="151" t="s">
        <v>177</v>
      </c>
      <c r="AU1116" s="151" t="s">
        <v>85</v>
      </c>
      <c r="AV1116" s="12" t="s">
        <v>79</v>
      </c>
      <c r="AW1116" s="12" t="s">
        <v>33</v>
      </c>
      <c r="AX1116" s="12" t="s">
        <v>72</v>
      </c>
      <c r="AY1116" s="151" t="s">
        <v>166</v>
      </c>
    </row>
    <row r="1117" spans="2:65" s="13" customFormat="1">
      <c r="B1117" s="156"/>
      <c r="D1117" s="150" t="s">
        <v>177</v>
      </c>
      <c r="E1117" s="157" t="s">
        <v>19</v>
      </c>
      <c r="F1117" s="158" t="s">
        <v>3119</v>
      </c>
      <c r="H1117" s="159">
        <v>6.2</v>
      </c>
      <c r="I1117" s="160"/>
      <c r="L1117" s="156"/>
      <c r="M1117" s="161"/>
      <c r="T1117" s="162"/>
      <c r="AT1117" s="157" t="s">
        <v>177</v>
      </c>
      <c r="AU1117" s="157" t="s">
        <v>85</v>
      </c>
      <c r="AV1117" s="13" t="s">
        <v>85</v>
      </c>
      <c r="AW1117" s="13" t="s">
        <v>33</v>
      </c>
      <c r="AX1117" s="13" t="s">
        <v>72</v>
      </c>
      <c r="AY1117" s="157" t="s">
        <v>166</v>
      </c>
    </row>
    <row r="1118" spans="2:65" s="12" customFormat="1">
      <c r="B1118" s="149"/>
      <c r="D1118" s="150" t="s">
        <v>177</v>
      </c>
      <c r="E1118" s="151" t="s">
        <v>19</v>
      </c>
      <c r="F1118" s="152" t="s">
        <v>3120</v>
      </c>
      <c r="H1118" s="151" t="s">
        <v>19</v>
      </c>
      <c r="I1118" s="153"/>
      <c r="L1118" s="149"/>
      <c r="M1118" s="154"/>
      <c r="T1118" s="155"/>
      <c r="AT1118" s="151" t="s">
        <v>177</v>
      </c>
      <c r="AU1118" s="151" t="s">
        <v>85</v>
      </c>
      <c r="AV1118" s="12" t="s">
        <v>79</v>
      </c>
      <c r="AW1118" s="12" t="s">
        <v>33</v>
      </c>
      <c r="AX1118" s="12" t="s">
        <v>72</v>
      </c>
      <c r="AY1118" s="151" t="s">
        <v>166</v>
      </c>
    </row>
    <row r="1119" spans="2:65" s="13" customFormat="1">
      <c r="B1119" s="156"/>
      <c r="D1119" s="150" t="s">
        <v>177</v>
      </c>
      <c r="E1119" s="157" t="s">
        <v>19</v>
      </c>
      <c r="F1119" s="158" t="s">
        <v>3121</v>
      </c>
      <c r="H1119" s="159">
        <v>6.2</v>
      </c>
      <c r="I1119" s="160"/>
      <c r="L1119" s="156"/>
      <c r="M1119" s="161"/>
      <c r="T1119" s="162"/>
      <c r="AT1119" s="157" t="s">
        <v>177</v>
      </c>
      <c r="AU1119" s="157" t="s">
        <v>85</v>
      </c>
      <c r="AV1119" s="13" t="s">
        <v>85</v>
      </c>
      <c r="AW1119" s="13" t="s">
        <v>33</v>
      </c>
      <c r="AX1119" s="13" t="s">
        <v>72</v>
      </c>
      <c r="AY1119" s="157" t="s">
        <v>166</v>
      </c>
    </row>
    <row r="1120" spans="2:65" s="15" customFormat="1">
      <c r="B1120" s="170"/>
      <c r="D1120" s="150" t="s">
        <v>177</v>
      </c>
      <c r="E1120" s="171" t="s">
        <v>19</v>
      </c>
      <c r="F1120" s="172" t="s">
        <v>228</v>
      </c>
      <c r="H1120" s="173">
        <v>25.099999999999998</v>
      </c>
      <c r="I1120" s="174"/>
      <c r="L1120" s="170"/>
      <c r="M1120" s="175"/>
      <c r="T1120" s="176"/>
      <c r="AT1120" s="171" t="s">
        <v>177</v>
      </c>
      <c r="AU1120" s="171" t="s">
        <v>85</v>
      </c>
      <c r="AV1120" s="15" t="s">
        <v>173</v>
      </c>
      <c r="AW1120" s="15" t="s">
        <v>33</v>
      </c>
      <c r="AX1120" s="15" t="s">
        <v>79</v>
      </c>
      <c r="AY1120" s="171" t="s">
        <v>166</v>
      </c>
    </row>
    <row r="1121" spans="2:65" s="1" customFormat="1" ht="16.5" customHeight="1">
      <c r="B1121" s="33"/>
      <c r="C1121" s="177" t="s">
        <v>1445</v>
      </c>
      <c r="D1121" s="177" t="s">
        <v>488</v>
      </c>
      <c r="E1121" s="178" t="s">
        <v>3122</v>
      </c>
      <c r="F1121" s="179" t="s">
        <v>1441</v>
      </c>
      <c r="G1121" s="180" t="s">
        <v>232</v>
      </c>
      <c r="H1121" s="181">
        <v>18.513000000000002</v>
      </c>
      <c r="I1121" s="182"/>
      <c r="J1121" s="183">
        <f>ROUND(I1121*H1121,2)</f>
        <v>0</v>
      </c>
      <c r="K1121" s="179" t="s">
        <v>19</v>
      </c>
      <c r="L1121" s="184"/>
      <c r="M1121" s="185" t="s">
        <v>19</v>
      </c>
      <c r="N1121" s="186" t="s">
        <v>44</v>
      </c>
      <c r="P1121" s="141">
        <f>O1121*H1121</f>
        <v>0</v>
      </c>
      <c r="Q1121" s="141">
        <v>1.7999999999999999E-2</v>
      </c>
      <c r="R1121" s="141">
        <f>Q1121*H1121</f>
        <v>0.33323400000000003</v>
      </c>
      <c r="S1121" s="141">
        <v>0</v>
      </c>
      <c r="T1121" s="142">
        <f>S1121*H1121</f>
        <v>0</v>
      </c>
      <c r="AR1121" s="143" t="s">
        <v>479</v>
      </c>
      <c r="AT1121" s="143" t="s">
        <v>488</v>
      </c>
      <c r="AU1121" s="143" t="s">
        <v>85</v>
      </c>
      <c r="AY1121" s="18" t="s">
        <v>166</v>
      </c>
      <c r="BE1121" s="144">
        <f>IF(N1121="základní",J1121,0)</f>
        <v>0</v>
      </c>
      <c r="BF1121" s="144">
        <f>IF(N1121="snížená",J1121,0)</f>
        <v>0</v>
      </c>
      <c r="BG1121" s="144">
        <f>IF(N1121="zákl. přenesená",J1121,0)</f>
        <v>0</v>
      </c>
      <c r="BH1121" s="144">
        <f>IF(N1121="sníž. přenesená",J1121,0)</f>
        <v>0</v>
      </c>
      <c r="BI1121" s="144">
        <f>IF(N1121="nulová",J1121,0)</f>
        <v>0</v>
      </c>
      <c r="BJ1121" s="18" t="s">
        <v>85</v>
      </c>
      <c r="BK1121" s="144">
        <f>ROUND(I1121*H1121,2)</f>
        <v>0</v>
      </c>
      <c r="BL1121" s="18" t="s">
        <v>291</v>
      </c>
      <c r="BM1121" s="143" t="s">
        <v>3123</v>
      </c>
    </row>
    <row r="1122" spans="2:65" s="13" customFormat="1">
      <c r="B1122" s="156"/>
      <c r="D1122" s="150" t="s">
        <v>177</v>
      </c>
      <c r="E1122" s="157" t="s">
        <v>19</v>
      </c>
      <c r="F1122" s="158" t="s">
        <v>3124</v>
      </c>
      <c r="H1122" s="159">
        <v>16.829999999999998</v>
      </c>
      <c r="I1122" s="160"/>
      <c r="L1122" s="156"/>
      <c r="M1122" s="161"/>
      <c r="T1122" s="162"/>
      <c r="AT1122" s="157" t="s">
        <v>177</v>
      </c>
      <c r="AU1122" s="157" t="s">
        <v>85</v>
      </c>
      <c r="AV1122" s="13" t="s">
        <v>85</v>
      </c>
      <c r="AW1122" s="13" t="s">
        <v>33</v>
      </c>
      <c r="AX1122" s="13" t="s">
        <v>79</v>
      </c>
      <c r="AY1122" s="157" t="s">
        <v>166</v>
      </c>
    </row>
    <row r="1123" spans="2:65" s="13" customFormat="1">
      <c r="B1123" s="156"/>
      <c r="D1123" s="150" t="s">
        <v>177</v>
      </c>
      <c r="F1123" s="158" t="s">
        <v>3125</v>
      </c>
      <c r="H1123" s="159">
        <v>18.513000000000002</v>
      </c>
      <c r="I1123" s="160"/>
      <c r="L1123" s="156"/>
      <c r="M1123" s="161"/>
      <c r="T1123" s="162"/>
      <c r="AT1123" s="157" t="s">
        <v>177</v>
      </c>
      <c r="AU1123" s="157" t="s">
        <v>85</v>
      </c>
      <c r="AV1123" s="13" t="s">
        <v>85</v>
      </c>
      <c r="AW1123" s="13" t="s">
        <v>4</v>
      </c>
      <c r="AX1123" s="13" t="s">
        <v>79</v>
      </c>
      <c r="AY1123" s="157" t="s">
        <v>166</v>
      </c>
    </row>
    <row r="1124" spans="2:65" s="1" customFormat="1" ht="16.5" customHeight="1">
      <c r="B1124" s="33"/>
      <c r="C1124" s="132" t="s">
        <v>1450</v>
      </c>
      <c r="D1124" s="132" t="s">
        <v>168</v>
      </c>
      <c r="E1124" s="133" t="s">
        <v>1446</v>
      </c>
      <c r="F1124" s="134" t="s">
        <v>1447</v>
      </c>
      <c r="G1124" s="135" t="s">
        <v>257</v>
      </c>
      <c r="H1124" s="136">
        <v>25.1</v>
      </c>
      <c r="I1124" s="137"/>
      <c r="J1124" s="138">
        <f>ROUND(I1124*H1124,2)</f>
        <v>0</v>
      </c>
      <c r="K1124" s="134" t="s">
        <v>172</v>
      </c>
      <c r="L1124" s="33"/>
      <c r="M1124" s="139" t="s">
        <v>19</v>
      </c>
      <c r="N1124" s="140" t="s">
        <v>44</v>
      </c>
      <c r="P1124" s="141">
        <f>O1124*H1124</f>
        <v>0</v>
      </c>
      <c r="Q1124" s="141">
        <v>0</v>
      </c>
      <c r="R1124" s="141">
        <f>Q1124*H1124</f>
        <v>0</v>
      </c>
      <c r="S1124" s="141">
        <v>0</v>
      </c>
      <c r="T1124" s="142">
        <f>S1124*H1124</f>
        <v>0</v>
      </c>
      <c r="AR1124" s="143" t="s">
        <v>291</v>
      </c>
      <c r="AT1124" s="143" t="s">
        <v>168</v>
      </c>
      <c r="AU1124" s="143" t="s">
        <v>85</v>
      </c>
      <c r="AY1124" s="18" t="s">
        <v>166</v>
      </c>
      <c r="BE1124" s="144">
        <f>IF(N1124="základní",J1124,0)</f>
        <v>0</v>
      </c>
      <c r="BF1124" s="144">
        <f>IF(N1124="snížená",J1124,0)</f>
        <v>0</v>
      </c>
      <c r="BG1124" s="144">
        <f>IF(N1124="zákl. přenesená",J1124,0)</f>
        <v>0</v>
      </c>
      <c r="BH1124" s="144">
        <f>IF(N1124="sníž. přenesená",J1124,0)</f>
        <v>0</v>
      </c>
      <c r="BI1124" s="144">
        <f>IF(N1124="nulová",J1124,0)</f>
        <v>0</v>
      </c>
      <c r="BJ1124" s="18" t="s">
        <v>85</v>
      </c>
      <c r="BK1124" s="144">
        <f>ROUND(I1124*H1124,2)</f>
        <v>0</v>
      </c>
      <c r="BL1124" s="18" t="s">
        <v>291</v>
      </c>
      <c r="BM1124" s="143" t="s">
        <v>3126</v>
      </c>
    </row>
    <row r="1125" spans="2:65" s="1" customFormat="1">
      <c r="B1125" s="33"/>
      <c r="D1125" s="145" t="s">
        <v>175</v>
      </c>
      <c r="F1125" s="146" t="s">
        <v>1449</v>
      </c>
      <c r="I1125" s="147"/>
      <c r="L1125" s="33"/>
      <c r="M1125" s="148"/>
      <c r="T1125" s="54"/>
      <c r="AT1125" s="18" t="s">
        <v>175</v>
      </c>
      <c r="AU1125" s="18" t="s">
        <v>85</v>
      </c>
    </row>
    <row r="1126" spans="2:65" s="1" customFormat="1" ht="16.5" customHeight="1">
      <c r="B1126" s="33"/>
      <c r="C1126" s="132" t="s">
        <v>1454</v>
      </c>
      <c r="D1126" s="132" t="s">
        <v>168</v>
      </c>
      <c r="E1126" s="133" t="s">
        <v>1451</v>
      </c>
      <c r="F1126" s="134" t="s">
        <v>1452</v>
      </c>
      <c r="G1126" s="135" t="s">
        <v>257</v>
      </c>
      <c r="H1126" s="136">
        <v>25.1</v>
      </c>
      <c r="I1126" s="137"/>
      <c r="J1126" s="138">
        <f>ROUND(I1126*H1126,2)</f>
        <v>0</v>
      </c>
      <c r="K1126" s="134" t="s">
        <v>19</v>
      </c>
      <c r="L1126" s="33"/>
      <c r="M1126" s="139" t="s">
        <v>19</v>
      </c>
      <c r="N1126" s="140" t="s">
        <v>44</v>
      </c>
      <c r="P1126" s="141">
        <f>O1126*H1126</f>
        <v>0</v>
      </c>
      <c r="Q1126" s="141">
        <v>0</v>
      </c>
      <c r="R1126" s="141">
        <f>Q1126*H1126</f>
        <v>0</v>
      </c>
      <c r="S1126" s="141">
        <v>0</v>
      </c>
      <c r="T1126" s="142">
        <f>S1126*H1126</f>
        <v>0</v>
      </c>
      <c r="AR1126" s="143" t="s">
        <v>291</v>
      </c>
      <c r="AT1126" s="143" t="s">
        <v>168</v>
      </c>
      <c r="AU1126" s="143" t="s">
        <v>85</v>
      </c>
      <c r="AY1126" s="18" t="s">
        <v>166</v>
      </c>
      <c r="BE1126" s="144">
        <f>IF(N1126="základní",J1126,0)</f>
        <v>0</v>
      </c>
      <c r="BF1126" s="144">
        <f>IF(N1126="snížená",J1126,0)</f>
        <v>0</v>
      </c>
      <c r="BG1126" s="144">
        <f>IF(N1126="zákl. přenesená",J1126,0)</f>
        <v>0</v>
      </c>
      <c r="BH1126" s="144">
        <f>IF(N1126="sníž. přenesená",J1126,0)</f>
        <v>0</v>
      </c>
      <c r="BI1126" s="144">
        <f>IF(N1126="nulová",J1126,0)</f>
        <v>0</v>
      </c>
      <c r="BJ1126" s="18" t="s">
        <v>85</v>
      </c>
      <c r="BK1126" s="144">
        <f>ROUND(I1126*H1126,2)</f>
        <v>0</v>
      </c>
      <c r="BL1126" s="18" t="s">
        <v>291</v>
      </c>
      <c r="BM1126" s="143" t="s">
        <v>3127</v>
      </c>
    </row>
    <row r="1127" spans="2:65" s="1" customFormat="1" ht="24.2" customHeight="1">
      <c r="B1127" s="33"/>
      <c r="C1127" s="132" t="s">
        <v>1463</v>
      </c>
      <c r="D1127" s="132" t="s">
        <v>168</v>
      </c>
      <c r="E1127" s="133" t="s">
        <v>1464</v>
      </c>
      <c r="F1127" s="134" t="s">
        <v>1465</v>
      </c>
      <c r="G1127" s="135" t="s">
        <v>1049</v>
      </c>
      <c r="H1127" s="187"/>
      <c r="I1127" s="137"/>
      <c r="J1127" s="138">
        <f>ROUND(I1127*H1127,2)</f>
        <v>0</v>
      </c>
      <c r="K1127" s="134" t="s">
        <v>172</v>
      </c>
      <c r="L1127" s="33"/>
      <c r="M1127" s="139" t="s">
        <v>19</v>
      </c>
      <c r="N1127" s="140" t="s">
        <v>44</v>
      </c>
      <c r="P1127" s="141">
        <f>O1127*H1127</f>
        <v>0</v>
      </c>
      <c r="Q1127" s="141">
        <v>0</v>
      </c>
      <c r="R1127" s="141">
        <f>Q1127*H1127</f>
        <v>0</v>
      </c>
      <c r="S1127" s="141">
        <v>0</v>
      </c>
      <c r="T1127" s="142">
        <f>S1127*H1127</f>
        <v>0</v>
      </c>
      <c r="AR1127" s="143" t="s">
        <v>291</v>
      </c>
      <c r="AT1127" s="143" t="s">
        <v>168</v>
      </c>
      <c r="AU1127" s="143" t="s">
        <v>85</v>
      </c>
      <c r="AY1127" s="18" t="s">
        <v>166</v>
      </c>
      <c r="BE1127" s="144">
        <f>IF(N1127="základní",J1127,0)</f>
        <v>0</v>
      </c>
      <c r="BF1127" s="144">
        <f>IF(N1127="snížená",J1127,0)</f>
        <v>0</v>
      </c>
      <c r="BG1127" s="144">
        <f>IF(N1127="zákl. přenesená",J1127,0)</f>
        <v>0</v>
      </c>
      <c r="BH1127" s="144">
        <f>IF(N1127="sníž. přenesená",J1127,0)</f>
        <v>0</v>
      </c>
      <c r="BI1127" s="144">
        <f>IF(N1127="nulová",J1127,0)</f>
        <v>0</v>
      </c>
      <c r="BJ1127" s="18" t="s">
        <v>85</v>
      </c>
      <c r="BK1127" s="144">
        <f>ROUND(I1127*H1127,2)</f>
        <v>0</v>
      </c>
      <c r="BL1127" s="18" t="s">
        <v>291</v>
      </c>
      <c r="BM1127" s="143" t="s">
        <v>3128</v>
      </c>
    </row>
    <row r="1128" spans="2:65" s="1" customFormat="1">
      <c r="B1128" s="33"/>
      <c r="D1128" s="145" t="s">
        <v>175</v>
      </c>
      <c r="F1128" s="146" t="s">
        <v>1467</v>
      </c>
      <c r="I1128" s="147"/>
      <c r="L1128" s="33"/>
      <c r="M1128" s="148"/>
      <c r="T1128" s="54"/>
      <c r="AT1128" s="18" t="s">
        <v>175</v>
      </c>
      <c r="AU1128" s="18" t="s">
        <v>85</v>
      </c>
    </row>
    <row r="1129" spans="2:65" s="11" customFormat="1" ht="22.9" customHeight="1">
      <c r="B1129" s="120"/>
      <c r="D1129" s="121" t="s">
        <v>71</v>
      </c>
      <c r="E1129" s="130" t="s">
        <v>3129</v>
      </c>
      <c r="F1129" s="130" t="s">
        <v>3130</v>
      </c>
      <c r="I1129" s="123"/>
      <c r="J1129" s="131">
        <f>BK1129</f>
        <v>0</v>
      </c>
      <c r="L1129" s="120"/>
      <c r="M1129" s="125"/>
      <c r="P1129" s="126">
        <f>SUM(P1130:P1135)</f>
        <v>0</v>
      </c>
      <c r="R1129" s="126">
        <f>SUM(R1130:R1135)</f>
        <v>0.23110000000000003</v>
      </c>
      <c r="T1129" s="127">
        <f>SUM(T1130:T1135)</f>
        <v>0</v>
      </c>
      <c r="AR1129" s="121" t="s">
        <v>85</v>
      </c>
      <c r="AT1129" s="128" t="s">
        <v>71</v>
      </c>
      <c r="AU1129" s="128" t="s">
        <v>79</v>
      </c>
      <c r="AY1129" s="121" t="s">
        <v>166</v>
      </c>
      <c r="BK1129" s="129">
        <f>SUM(BK1130:BK1135)</f>
        <v>0</v>
      </c>
    </row>
    <row r="1130" spans="2:65" s="1" customFormat="1" ht="16.5" customHeight="1">
      <c r="B1130" s="33"/>
      <c r="C1130" s="132" t="s">
        <v>1470</v>
      </c>
      <c r="D1130" s="132" t="s">
        <v>168</v>
      </c>
      <c r="E1130" s="133" t="s">
        <v>3131</v>
      </c>
      <c r="F1130" s="134" t="s">
        <v>3132</v>
      </c>
      <c r="G1130" s="135" t="s">
        <v>265</v>
      </c>
      <c r="H1130" s="136">
        <v>20</v>
      </c>
      <c r="I1130" s="137"/>
      <c r="J1130" s="138">
        <f>ROUND(I1130*H1130,2)</f>
        <v>0</v>
      </c>
      <c r="K1130" s="134" t="s">
        <v>172</v>
      </c>
      <c r="L1130" s="33"/>
      <c r="M1130" s="139" t="s">
        <v>19</v>
      </c>
      <c r="N1130" s="140" t="s">
        <v>44</v>
      </c>
      <c r="P1130" s="141">
        <f>O1130*H1130</f>
        <v>0</v>
      </c>
      <c r="Q1130" s="141">
        <v>2.0000000000000001E-4</v>
      </c>
      <c r="R1130" s="141">
        <f>Q1130*H1130</f>
        <v>4.0000000000000001E-3</v>
      </c>
      <c r="S1130" s="141">
        <v>0</v>
      </c>
      <c r="T1130" s="142">
        <f>S1130*H1130</f>
        <v>0</v>
      </c>
      <c r="AR1130" s="143" t="s">
        <v>291</v>
      </c>
      <c r="AT1130" s="143" t="s">
        <v>168</v>
      </c>
      <c r="AU1130" s="143" t="s">
        <v>85</v>
      </c>
      <c r="AY1130" s="18" t="s">
        <v>166</v>
      </c>
      <c r="BE1130" s="144">
        <f>IF(N1130="základní",J1130,0)</f>
        <v>0</v>
      </c>
      <c r="BF1130" s="144">
        <f>IF(N1130="snížená",J1130,0)</f>
        <v>0</v>
      </c>
      <c r="BG1130" s="144">
        <f>IF(N1130="zákl. přenesená",J1130,0)</f>
        <v>0</v>
      </c>
      <c r="BH1130" s="144">
        <f>IF(N1130="sníž. přenesená",J1130,0)</f>
        <v>0</v>
      </c>
      <c r="BI1130" s="144">
        <f>IF(N1130="nulová",J1130,0)</f>
        <v>0</v>
      </c>
      <c r="BJ1130" s="18" t="s">
        <v>85</v>
      </c>
      <c r="BK1130" s="144">
        <f>ROUND(I1130*H1130,2)</f>
        <v>0</v>
      </c>
      <c r="BL1130" s="18" t="s">
        <v>291</v>
      </c>
      <c r="BM1130" s="143" t="s">
        <v>3133</v>
      </c>
    </row>
    <row r="1131" spans="2:65" s="1" customFormat="1">
      <c r="B1131" s="33"/>
      <c r="D1131" s="145" t="s">
        <v>175</v>
      </c>
      <c r="F1131" s="146" t="s">
        <v>3134</v>
      </c>
      <c r="I1131" s="147"/>
      <c r="L1131" s="33"/>
      <c r="M1131" s="148"/>
      <c r="T1131" s="54"/>
      <c r="AT1131" s="18" t="s">
        <v>175</v>
      </c>
      <c r="AU1131" s="18" t="s">
        <v>85</v>
      </c>
    </row>
    <row r="1132" spans="2:65" s="1" customFormat="1" ht="24.2" customHeight="1">
      <c r="B1132" s="33"/>
      <c r="C1132" s="132" t="s">
        <v>1483</v>
      </c>
      <c r="D1132" s="132" t="s">
        <v>168</v>
      </c>
      <c r="E1132" s="133" t="s">
        <v>3135</v>
      </c>
      <c r="F1132" s="134" t="s">
        <v>3136</v>
      </c>
      <c r="G1132" s="135" t="s">
        <v>265</v>
      </c>
      <c r="H1132" s="136">
        <v>30</v>
      </c>
      <c r="I1132" s="137"/>
      <c r="J1132" s="138">
        <f>ROUND(I1132*H1132,2)</f>
        <v>0</v>
      </c>
      <c r="K1132" s="134" t="s">
        <v>172</v>
      </c>
      <c r="L1132" s="33"/>
      <c r="M1132" s="139" t="s">
        <v>19</v>
      </c>
      <c r="N1132" s="140" t="s">
        <v>44</v>
      </c>
      <c r="P1132" s="141">
        <f>O1132*H1132</f>
        <v>0</v>
      </c>
      <c r="Q1132" s="141">
        <v>7.5700000000000003E-3</v>
      </c>
      <c r="R1132" s="141">
        <f>Q1132*H1132</f>
        <v>0.22710000000000002</v>
      </c>
      <c r="S1132" s="141">
        <v>0</v>
      </c>
      <c r="T1132" s="142">
        <f>S1132*H1132</f>
        <v>0</v>
      </c>
      <c r="AR1132" s="143" t="s">
        <v>291</v>
      </c>
      <c r="AT1132" s="143" t="s">
        <v>168</v>
      </c>
      <c r="AU1132" s="143" t="s">
        <v>85</v>
      </c>
      <c r="AY1132" s="18" t="s">
        <v>166</v>
      </c>
      <c r="BE1132" s="144">
        <f>IF(N1132="základní",J1132,0)</f>
        <v>0</v>
      </c>
      <c r="BF1132" s="144">
        <f>IF(N1132="snížená",J1132,0)</f>
        <v>0</v>
      </c>
      <c r="BG1132" s="144">
        <f>IF(N1132="zákl. přenesená",J1132,0)</f>
        <v>0</v>
      </c>
      <c r="BH1132" s="144">
        <f>IF(N1132="sníž. přenesená",J1132,0)</f>
        <v>0</v>
      </c>
      <c r="BI1132" s="144">
        <f>IF(N1132="nulová",J1132,0)</f>
        <v>0</v>
      </c>
      <c r="BJ1132" s="18" t="s">
        <v>85</v>
      </c>
      <c r="BK1132" s="144">
        <f>ROUND(I1132*H1132,2)</f>
        <v>0</v>
      </c>
      <c r="BL1132" s="18" t="s">
        <v>291</v>
      </c>
      <c r="BM1132" s="143" t="s">
        <v>3137</v>
      </c>
    </row>
    <row r="1133" spans="2:65" s="1" customFormat="1">
      <c r="B1133" s="33"/>
      <c r="D1133" s="145" t="s">
        <v>175</v>
      </c>
      <c r="F1133" s="146" t="s">
        <v>3138</v>
      </c>
      <c r="I1133" s="147"/>
      <c r="L1133" s="33"/>
      <c r="M1133" s="148"/>
      <c r="T1133" s="54"/>
      <c r="AT1133" s="18" t="s">
        <v>175</v>
      </c>
      <c r="AU1133" s="18" t="s">
        <v>85</v>
      </c>
    </row>
    <row r="1134" spans="2:65" s="1" customFormat="1" ht="24.2" customHeight="1">
      <c r="B1134" s="33"/>
      <c r="C1134" s="132" t="s">
        <v>1494</v>
      </c>
      <c r="D1134" s="132" t="s">
        <v>168</v>
      </c>
      <c r="E1134" s="133" t="s">
        <v>3139</v>
      </c>
      <c r="F1134" s="134" t="s">
        <v>3140</v>
      </c>
      <c r="G1134" s="135" t="s">
        <v>1049</v>
      </c>
      <c r="H1134" s="187"/>
      <c r="I1134" s="137"/>
      <c r="J1134" s="138">
        <f>ROUND(I1134*H1134,2)</f>
        <v>0</v>
      </c>
      <c r="K1134" s="134" t="s">
        <v>172</v>
      </c>
      <c r="L1134" s="33"/>
      <c r="M1134" s="139" t="s">
        <v>19</v>
      </c>
      <c r="N1134" s="140" t="s">
        <v>44</v>
      </c>
      <c r="P1134" s="141">
        <f>O1134*H1134</f>
        <v>0</v>
      </c>
      <c r="Q1134" s="141">
        <v>0</v>
      </c>
      <c r="R1134" s="141">
        <f>Q1134*H1134</f>
        <v>0</v>
      </c>
      <c r="S1134" s="141">
        <v>0</v>
      </c>
      <c r="T1134" s="142">
        <f>S1134*H1134</f>
        <v>0</v>
      </c>
      <c r="AR1134" s="143" t="s">
        <v>291</v>
      </c>
      <c r="AT1134" s="143" t="s">
        <v>168</v>
      </c>
      <c r="AU1134" s="143" t="s">
        <v>85</v>
      </c>
      <c r="AY1134" s="18" t="s">
        <v>166</v>
      </c>
      <c r="BE1134" s="144">
        <f>IF(N1134="základní",J1134,0)</f>
        <v>0</v>
      </c>
      <c r="BF1134" s="144">
        <f>IF(N1134="snížená",J1134,0)</f>
        <v>0</v>
      </c>
      <c r="BG1134" s="144">
        <f>IF(N1134="zákl. přenesená",J1134,0)</f>
        <v>0</v>
      </c>
      <c r="BH1134" s="144">
        <f>IF(N1134="sníž. přenesená",J1134,0)</f>
        <v>0</v>
      </c>
      <c r="BI1134" s="144">
        <f>IF(N1134="nulová",J1134,0)</f>
        <v>0</v>
      </c>
      <c r="BJ1134" s="18" t="s">
        <v>85</v>
      </c>
      <c r="BK1134" s="144">
        <f>ROUND(I1134*H1134,2)</f>
        <v>0</v>
      </c>
      <c r="BL1134" s="18" t="s">
        <v>291</v>
      </c>
      <c r="BM1134" s="143" t="s">
        <v>3141</v>
      </c>
    </row>
    <row r="1135" spans="2:65" s="1" customFormat="1">
      <c r="B1135" s="33"/>
      <c r="D1135" s="145" t="s">
        <v>175</v>
      </c>
      <c r="F1135" s="146" t="s">
        <v>3142</v>
      </c>
      <c r="I1135" s="147"/>
      <c r="L1135" s="33"/>
      <c r="M1135" s="148"/>
      <c r="T1135" s="54"/>
      <c r="AT1135" s="18" t="s">
        <v>175</v>
      </c>
      <c r="AU1135" s="18" t="s">
        <v>85</v>
      </c>
    </row>
    <row r="1136" spans="2:65" s="11" customFormat="1" ht="22.9" customHeight="1">
      <c r="B1136" s="120"/>
      <c r="D1136" s="121" t="s">
        <v>71</v>
      </c>
      <c r="E1136" s="130" t="s">
        <v>1468</v>
      </c>
      <c r="F1136" s="130" t="s">
        <v>1469</v>
      </c>
      <c r="I1136" s="123"/>
      <c r="J1136" s="131">
        <f>BK1136</f>
        <v>0</v>
      </c>
      <c r="L1136" s="120"/>
      <c r="M1136" s="125"/>
      <c r="P1136" s="126">
        <f>SUM(P1137:P1149)</f>
        <v>0</v>
      </c>
      <c r="R1136" s="126">
        <f>SUM(R1137:R1149)</f>
        <v>0</v>
      </c>
      <c r="T1136" s="127">
        <f>SUM(T1137:T1149)</f>
        <v>0.20622000000000001</v>
      </c>
      <c r="AR1136" s="121" t="s">
        <v>85</v>
      </c>
      <c r="AT1136" s="128" t="s">
        <v>71</v>
      </c>
      <c r="AU1136" s="128" t="s">
        <v>79</v>
      </c>
      <c r="AY1136" s="121" t="s">
        <v>166</v>
      </c>
      <c r="BK1136" s="129">
        <f>SUM(BK1137:BK1149)</f>
        <v>0</v>
      </c>
    </row>
    <row r="1137" spans="2:65" s="1" customFormat="1" ht="16.5" customHeight="1">
      <c r="B1137" s="33"/>
      <c r="C1137" s="132" t="s">
        <v>1512</v>
      </c>
      <c r="D1137" s="132" t="s">
        <v>168</v>
      </c>
      <c r="E1137" s="133" t="s">
        <v>1471</v>
      </c>
      <c r="F1137" s="134" t="s">
        <v>1472</v>
      </c>
      <c r="G1137" s="135" t="s">
        <v>232</v>
      </c>
      <c r="H1137" s="136">
        <v>82.488</v>
      </c>
      <c r="I1137" s="137"/>
      <c r="J1137" s="138">
        <f>ROUND(I1137*H1137,2)</f>
        <v>0</v>
      </c>
      <c r="K1137" s="134" t="s">
        <v>172</v>
      </c>
      <c r="L1137" s="33"/>
      <c r="M1137" s="139" t="s">
        <v>19</v>
      </c>
      <c r="N1137" s="140" t="s">
        <v>44</v>
      </c>
      <c r="P1137" s="141">
        <f>O1137*H1137</f>
        <v>0</v>
      </c>
      <c r="Q1137" s="141">
        <v>0</v>
      </c>
      <c r="R1137" s="141">
        <f>Q1137*H1137</f>
        <v>0</v>
      </c>
      <c r="S1137" s="141">
        <v>2.5000000000000001E-3</v>
      </c>
      <c r="T1137" s="142">
        <f>S1137*H1137</f>
        <v>0.20622000000000001</v>
      </c>
      <c r="AR1137" s="143" t="s">
        <v>291</v>
      </c>
      <c r="AT1137" s="143" t="s">
        <v>168</v>
      </c>
      <c r="AU1137" s="143" t="s">
        <v>85</v>
      </c>
      <c r="AY1137" s="18" t="s">
        <v>166</v>
      </c>
      <c r="BE1137" s="144">
        <f>IF(N1137="základní",J1137,0)</f>
        <v>0</v>
      </c>
      <c r="BF1137" s="144">
        <f>IF(N1137="snížená",J1137,0)</f>
        <v>0</v>
      </c>
      <c r="BG1137" s="144">
        <f>IF(N1137="zákl. přenesená",J1137,0)</f>
        <v>0</v>
      </c>
      <c r="BH1137" s="144">
        <f>IF(N1137="sníž. přenesená",J1137,0)</f>
        <v>0</v>
      </c>
      <c r="BI1137" s="144">
        <f>IF(N1137="nulová",J1137,0)</f>
        <v>0</v>
      </c>
      <c r="BJ1137" s="18" t="s">
        <v>85</v>
      </c>
      <c r="BK1137" s="144">
        <f>ROUND(I1137*H1137,2)</f>
        <v>0</v>
      </c>
      <c r="BL1137" s="18" t="s">
        <v>291</v>
      </c>
      <c r="BM1137" s="143" t="s">
        <v>3143</v>
      </c>
    </row>
    <row r="1138" spans="2:65" s="1" customFormat="1">
      <c r="B1138" s="33"/>
      <c r="D1138" s="145" t="s">
        <v>175</v>
      </c>
      <c r="F1138" s="146" t="s">
        <v>1474</v>
      </c>
      <c r="I1138" s="147"/>
      <c r="L1138" s="33"/>
      <c r="M1138" s="148"/>
      <c r="T1138" s="54"/>
      <c r="AT1138" s="18" t="s">
        <v>175</v>
      </c>
      <c r="AU1138" s="18" t="s">
        <v>85</v>
      </c>
    </row>
    <row r="1139" spans="2:65" s="12" customFormat="1">
      <c r="B1139" s="149"/>
      <c r="D1139" s="150" t="s">
        <v>177</v>
      </c>
      <c r="E1139" s="151" t="s">
        <v>19</v>
      </c>
      <c r="F1139" s="152" t="s">
        <v>1488</v>
      </c>
      <c r="H1139" s="151" t="s">
        <v>19</v>
      </c>
      <c r="I1139" s="153"/>
      <c r="L1139" s="149"/>
      <c r="M1139" s="154"/>
      <c r="T1139" s="155"/>
      <c r="AT1139" s="151" t="s">
        <v>177</v>
      </c>
      <c r="AU1139" s="151" t="s">
        <v>85</v>
      </c>
      <c r="AV1139" s="12" t="s">
        <v>79</v>
      </c>
      <c r="AW1139" s="12" t="s">
        <v>33</v>
      </c>
      <c r="AX1139" s="12" t="s">
        <v>72</v>
      </c>
      <c r="AY1139" s="151" t="s">
        <v>166</v>
      </c>
    </row>
    <row r="1140" spans="2:65" s="13" customFormat="1">
      <c r="B1140" s="156"/>
      <c r="D1140" s="150" t="s">
        <v>177</v>
      </c>
      <c r="E1140" s="157" t="s">
        <v>19</v>
      </c>
      <c r="F1140" s="158" t="s">
        <v>2907</v>
      </c>
      <c r="H1140" s="159">
        <v>28.875</v>
      </c>
      <c r="I1140" s="160"/>
      <c r="L1140" s="156"/>
      <c r="M1140" s="161"/>
      <c r="T1140" s="162"/>
      <c r="AT1140" s="157" t="s">
        <v>177</v>
      </c>
      <c r="AU1140" s="157" t="s">
        <v>85</v>
      </c>
      <c r="AV1140" s="13" t="s">
        <v>85</v>
      </c>
      <c r="AW1140" s="13" t="s">
        <v>33</v>
      </c>
      <c r="AX1140" s="13" t="s">
        <v>72</v>
      </c>
      <c r="AY1140" s="157" t="s">
        <v>166</v>
      </c>
    </row>
    <row r="1141" spans="2:65" s="13" customFormat="1">
      <c r="B1141" s="156"/>
      <c r="D1141" s="150" t="s">
        <v>177</v>
      </c>
      <c r="E1141" s="157" t="s">
        <v>19</v>
      </c>
      <c r="F1141" s="158" t="s">
        <v>2907</v>
      </c>
      <c r="H1141" s="159">
        <v>28.875</v>
      </c>
      <c r="I1141" s="160"/>
      <c r="L1141" s="156"/>
      <c r="M1141" s="161"/>
      <c r="T1141" s="162"/>
      <c r="AT1141" s="157" t="s">
        <v>177</v>
      </c>
      <c r="AU1141" s="157" t="s">
        <v>85</v>
      </c>
      <c r="AV1141" s="13" t="s">
        <v>85</v>
      </c>
      <c r="AW1141" s="13" t="s">
        <v>33</v>
      </c>
      <c r="AX1141" s="13" t="s">
        <v>72</v>
      </c>
      <c r="AY1141" s="157" t="s">
        <v>166</v>
      </c>
    </row>
    <row r="1142" spans="2:65" s="13" customFormat="1">
      <c r="B1142" s="156"/>
      <c r="D1142" s="150" t="s">
        <v>177</v>
      </c>
      <c r="E1142" s="157" t="s">
        <v>19</v>
      </c>
      <c r="F1142" s="158" t="s">
        <v>3144</v>
      </c>
      <c r="H1142" s="159">
        <v>0.45</v>
      </c>
      <c r="I1142" s="160"/>
      <c r="L1142" s="156"/>
      <c r="M1142" s="161"/>
      <c r="T1142" s="162"/>
      <c r="AT1142" s="157" t="s">
        <v>177</v>
      </c>
      <c r="AU1142" s="157" t="s">
        <v>85</v>
      </c>
      <c r="AV1142" s="13" t="s">
        <v>85</v>
      </c>
      <c r="AW1142" s="13" t="s">
        <v>33</v>
      </c>
      <c r="AX1142" s="13" t="s">
        <v>72</v>
      </c>
      <c r="AY1142" s="157" t="s">
        <v>166</v>
      </c>
    </row>
    <row r="1143" spans="2:65" s="13" customFormat="1">
      <c r="B1143" s="156"/>
      <c r="D1143" s="150" t="s">
        <v>177</v>
      </c>
      <c r="E1143" s="157" t="s">
        <v>19</v>
      </c>
      <c r="F1143" s="158" t="s">
        <v>2909</v>
      </c>
      <c r="H1143" s="159">
        <v>0.5</v>
      </c>
      <c r="I1143" s="160"/>
      <c r="L1143" s="156"/>
      <c r="M1143" s="161"/>
      <c r="T1143" s="162"/>
      <c r="AT1143" s="157" t="s">
        <v>177</v>
      </c>
      <c r="AU1143" s="157" t="s">
        <v>85</v>
      </c>
      <c r="AV1143" s="13" t="s">
        <v>85</v>
      </c>
      <c r="AW1143" s="13" t="s">
        <v>33</v>
      </c>
      <c r="AX1143" s="13" t="s">
        <v>72</v>
      </c>
      <c r="AY1143" s="157" t="s">
        <v>166</v>
      </c>
    </row>
    <row r="1144" spans="2:65" s="13" customFormat="1">
      <c r="B1144" s="156"/>
      <c r="D1144" s="150" t="s">
        <v>177</v>
      </c>
      <c r="E1144" s="157" t="s">
        <v>19</v>
      </c>
      <c r="F1144" s="158" t="s">
        <v>2911</v>
      </c>
      <c r="H1144" s="159">
        <v>0.45</v>
      </c>
      <c r="I1144" s="160"/>
      <c r="L1144" s="156"/>
      <c r="M1144" s="161"/>
      <c r="T1144" s="162"/>
      <c r="AT1144" s="157" t="s">
        <v>177</v>
      </c>
      <c r="AU1144" s="157" t="s">
        <v>85</v>
      </c>
      <c r="AV1144" s="13" t="s">
        <v>85</v>
      </c>
      <c r="AW1144" s="13" t="s">
        <v>33</v>
      </c>
      <c r="AX1144" s="13" t="s">
        <v>72</v>
      </c>
      <c r="AY1144" s="157" t="s">
        <v>166</v>
      </c>
    </row>
    <row r="1145" spans="2:65" s="13" customFormat="1">
      <c r="B1145" s="156"/>
      <c r="D1145" s="150" t="s">
        <v>177</v>
      </c>
      <c r="E1145" s="157" t="s">
        <v>19</v>
      </c>
      <c r="F1145" s="158" t="s">
        <v>3145</v>
      </c>
      <c r="H1145" s="159">
        <v>11.9</v>
      </c>
      <c r="I1145" s="160"/>
      <c r="L1145" s="156"/>
      <c r="M1145" s="161"/>
      <c r="T1145" s="162"/>
      <c r="AT1145" s="157" t="s">
        <v>177</v>
      </c>
      <c r="AU1145" s="157" t="s">
        <v>85</v>
      </c>
      <c r="AV1145" s="13" t="s">
        <v>85</v>
      </c>
      <c r="AW1145" s="13" t="s">
        <v>33</v>
      </c>
      <c r="AX1145" s="13" t="s">
        <v>72</v>
      </c>
      <c r="AY1145" s="157" t="s">
        <v>166</v>
      </c>
    </row>
    <row r="1146" spans="2:65" s="13" customFormat="1">
      <c r="B1146" s="156"/>
      <c r="D1146" s="150" t="s">
        <v>177</v>
      </c>
      <c r="E1146" s="157" t="s">
        <v>19</v>
      </c>
      <c r="F1146" s="158" t="s">
        <v>2609</v>
      </c>
      <c r="H1146" s="159">
        <v>4.8</v>
      </c>
      <c r="I1146" s="160"/>
      <c r="L1146" s="156"/>
      <c r="M1146" s="161"/>
      <c r="T1146" s="162"/>
      <c r="AT1146" s="157" t="s">
        <v>177</v>
      </c>
      <c r="AU1146" s="157" t="s">
        <v>85</v>
      </c>
      <c r="AV1146" s="13" t="s">
        <v>85</v>
      </c>
      <c r="AW1146" s="13" t="s">
        <v>33</v>
      </c>
      <c r="AX1146" s="13" t="s">
        <v>72</v>
      </c>
      <c r="AY1146" s="157" t="s">
        <v>166</v>
      </c>
    </row>
    <row r="1147" spans="2:65" s="13" customFormat="1">
      <c r="B1147" s="156"/>
      <c r="D1147" s="150" t="s">
        <v>177</v>
      </c>
      <c r="E1147" s="157" t="s">
        <v>19</v>
      </c>
      <c r="F1147" s="158" t="s">
        <v>2911</v>
      </c>
      <c r="H1147" s="159">
        <v>0.45</v>
      </c>
      <c r="I1147" s="160"/>
      <c r="L1147" s="156"/>
      <c r="M1147" s="161"/>
      <c r="T1147" s="162"/>
      <c r="AT1147" s="157" t="s">
        <v>177</v>
      </c>
      <c r="AU1147" s="157" t="s">
        <v>85</v>
      </c>
      <c r="AV1147" s="13" t="s">
        <v>85</v>
      </c>
      <c r="AW1147" s="13" t="s">
        <v>33</v>
      </c>
      <c r="AX1147" s="13" t="s">
        <v>72</v>
      </c>
      <c r="AY1147" s="157" t="s">
        <v>166</v>
      </c>
    </row>
    <row r="1148" spans="2:65" s="13" customFormat="1">
      <c r="B1148" s="156"/>
      <c r="D1148" s="150" t="s">
        <v>177</v>
      </c>
      <c r="E1148" s="157" t="s">
        <v>19</v>
      </c>
      <c r="F1148" s="158" t="s">
        <v>3146</v>
      </c>
      <c r="H1148" s="159">
        <v>6.1879999999999997</v>
      </c>
      <c r="I1148" s="160"/>
      <c r="L1148" s="156"/>
      <c r="M1148" s="161"/>
      <c r="T1148" s="162"/>
      <c r="AT1148" s="157" t="s">
        <v>177</v>
      </c>
      <c r="AU1148" s="157" t="s">
        <v>85</v>
      </c>
      <c r="AV1148" s="13" t="s">
        <v>85</v>
      </c>
      <c r="AW1148" s="13" t="s">
        <v>33</v>
      </c>
      <c r="AX1148" s="13" t="s">
        <v>72</v>
      </c>
      <c r="AY1148" s="157" t="s">
        <v>166</v>
      </c>
    </row>
    <row r="1149" spans="2:65" s="15" customFormat="1">
      <c r="B1149" s="170"/>
      <c r="D1149" s="150" t="s">
        <v>177</v>
      </c>
      <c r="E1149" s="171" t="s">
        <v>19</v>
      </c>
      <c r="F1149" s="172" t="s">
        <v>228</v>
      </c>
      <c r="H1149" s="173">
        <v>82.488000000000014</v>
      </c>
      <c r="I1149" s="174"/>
      <c r="L1149" s="170"/>
      <c r="M1149" s="175"/>
      <c r="T1149" s="176"/>
      <c r="AT1149" s="171" t="s">
        <v>177</v>
      </c>
      <c r="AU1149" s="171" t="s">
        <v>85</v>
      </c>
      <c r="AV1149" s="15" t="s">
        <v>173</v>
      </c>
      <c r="AW1149" s="15" t="s">
        <v>33</v>
      </c>
      <c r="AX1149" s="15" t="s">
        <v>79</v>
      </c>
      <c r="AY1149" s="171" t="s">
        <v>166</v>
      </c>
    </row>
    <row r="1150" spans="2:65" s="11" customFormat="1" ht="22.9" customHeight="1">
      <c r="B1150" s="120"/>
      <c r="D1150" s="121" t="s">
        <v>71</v>
      </c>
      <c r="E1150" s="130" t="s">
        <v>1639</v>
      </c>
      <c r="F1150" s="130" t="s">
        <v>1640</v>
      </c>
      <c r="I1150" s="123"/>
      <c r="J1150" s="131">
        <f>BK1150</f>
        <v>0</v>
      </c>
      <c r="L1150" s="120"/>
      <c r="M1150" s="125"/>
      <c r="P1150" s="126">
        <f>SUM(P1151:P1182)</f>
        <v>0</v>
      </c>
      <c r="R1150" s="126">
        <f>SUM(R1151:R1182)</f>
        <v>1.3605139999999998E-2</v>
      </c>
      <c r="T1150" s="127">
        <f>SUM(T1151:T1182)</f>
        <v>0</v>
      </c>
      <c r="AR1150" s="121" t="s">
        <v>85</v>
      </c>
      <c r="AT1150" s="128" t="s">
        <v>71</v>
      </c>
      <c r="AU1150" s="128" t="s">
        <v>79</v>
      </c>
      <c r="AY1150" s="121" t="s">
        <v>166</v>
      </c>
      <c r="BK1150" s="129">
        <f>SUM(BK1151:BK1182)</f>
        <v>0</v>
      </c>
    </row>
    <row r="1151" spans="2:65" s="1" customFormat="1" ht="16.5" customHeight="1">
      <c r="B1151" s="33"/>
      <c r="C1151" s="132" t="s">
        <v>1517</v>
      </c>
      <c r="D1151" s="132" t="s">
        <v>168</v>
      </c>
      <c r="E1151" s="133" t="s">
        <v>1649</v>
      </c>
      <c r="F1151" s="134" t="s">
        <v>1650</v>
      </c>
      <c r="G1151" s="135" t="s">
        <v>232</v>
      </c>
      <c r="H1151" s="136">
        <v>91.831000000000003</v>
      </c>
      <c r="I1151" s="137"/>
      <c r="J1151" s="138">
        <f>ROUND(I1151*H1151,2)</f>
        <v>0</v>
      </c>
      <c r="K1151" s="134" t="s">
        <v>172</v>
      </c>
      <c r="L1151" s="33"/>
      <c r="M1151" s="139" t="s">
        <v>19</v>
      </c>
      <c r="N1151" s="140" t="s">
        <v>44</v>
      </c>
      <c r="P1151" s="141">
        <f>O1151*H1151</f>
        <v>0</v>
      </c>
      <c r="Q1151" s="141">
        <v>1.3999999999999999E-4</v>
      </c>
      <c r="R1151" s="141">
        <f>Q1151*H1151</f>
        <v>1.2856339999999999E-2</v>
      </c>
      <c r="S1151" s="141">
        <v>0</v>
      </c>
      <c r="T1151" s="142">
        <f>S1151*H1151</f>
        <v>0</v>
      </c>
      <c r="AR1151" s="143" t="s">
        <v>291</v>
      </c>
      <c r="AT1151" s="143" t="s">
        <v>168</v>
      </c>
      <c r="AU1151" s="143" t="s">
        <v>85</v>
      </c>
      <c r="AY1151" s="18" t="s">
        <v>166</v>
      </c>
      <c r="BE1151" s="144">
        <f>IF(N1151="základní",J1151,0)</f>
        <v>0</v>
      </c>
      <c r="BF1151" s="144">
        <f>IF(N1151="snížená",J1151,0)</f>
        <v>0</v>
      </c>
      <c r="BG1151" s="144">
        <f>IF(N1151="zákl. přenesená",J1151,0)</f>
        <v>0</v>
      </c>
      <c r="BH1151" s="144">
        <f>IF(N1151="sníž. přenesená",J1151,0)</f>
        <v>0</v>
      </c>
      <c r="BI1151" s="144">
        <f>IF(N1151="nulová",J1151,0)</f>
        <v>0</v>
      </c>
      <c r="BJ1151" s="18" t="s">
        <v>85</v>
      </c>
      <c r="BK1151" s="144">
        <f>ROUND(I1151*H1151,2)</f>
        <v>0</v>
      </c>
      <c r="BL1151" s="18" t="s">
        <v>291</v>
      </c>
      <c r="BM1151" s="143" t="s">
        <v>3147</v>
      </c>
    </row>
    <row r="1152" spans="2:65" s="1" customFormat="1">
      <c r="B1152" s="33"/>
      <c r="D1152" s="145" t="s">
        <v>175</v>
      </c>
      <c r="F1152" s="146" t="s">
        <v>1652</v>
      </c>
      <c r="I1152" s="147"/>
      <c r="L1152" s="33"/>
      <c r="M1152" s="148"/>
      <c r="T1152" s="54"/>
      <c r="AT1152" s="18" t="s">
        <v>175</v>
      </c>
      <c r="AU1152" s="18" t="s">
        <v>85</v>
      </c>
    </row>
    <row r="1153" spans="2:51" s="12" customFormat="1">
      <c r="B1153" s="149"/>
      <c r="D1153" s="150" t="s">
        <v>177</v>
      </c>
      <c r="E1153" s="151" t="s">
        <v>19</v>
      </c>
      <c r="F1153" s="152" t="s">
        <v>1488</v>
      </c>
      <c r="H1153" s="151" t="s">
        <v>19</v>
      </c>
      <c r="I1153" s="153"/>
      <c r="L1153" s="149"/>
      <c r="M1153" s="154"/>
      <c r="T1153" s="155"/>
      <c r="AT1153" s="151" t="s">
        <v>177</v>
      </c>
      <c r="AU1153" s="151" t="s">
        <v>85</v>
      </c>
      <c r="AV1153" s="12" t="s">
        <v>79</v>
      </c>
      <c r="AW1153" s="12" t="s">
        <v>33</v>
      </c>
      <c r="AX1153" s="12" t="s">
        <v>72</v>
      </c>
      <c r="AY1153" s="151" t="s">
        <v>166</v>
      </c>
    </row>
    <row r="1154" spans="2:51" s="12" customFormat="1">
      <c r="B1154" s="149"/>
      <c r="D1154" s="150" t="s">
        <v>177</v>
      </c>
      <c r="E1154" s="151" t="s">
        <v>19</v>
      </c>
      <c r="F1154" s="152" t="s">
        <v>2588</v>
      </c>
      <c r="H1154" s="151" t="s">
        <v>19</v>
      </c>
      <c r="I1154" s="153"/>
      <c r="L1154" s="149"/>
      <c r="M1154" s="154"/>
      <c r="T1154" s="155"/>
      <c r="AT1154" s="151" t="s">
        <v>177</v>
      </c>
      <c r="AU1154" s="151" t="s">
        <v>85</v>
      </c>
      <c r="AV1154" s="12" t="s">
        <v>79</v>
      </c>
      <c r="AW1154" s="12" t="s">
        <v>33</v>
      </c>
      <c r="AX1154" s="12" t="s">
        <v>72</v>
      </c>
      <c r="AY1154" s="151" t="s">
        <v>166</v>
      </c>
    </row>
    <row r="1155" spans="2:51" s="13" customFormat="1">
      <c r="B1155" s="156"/>
      <c r="D1155" s="150" t="s">
        <v>177</v>
      </c>
      <c r="E1155" s="157" t="s">
        <v>19</v>
      </c>
      <c r="F1155" s="158" t="s">
        <v>3148</v>
      </c>
      <c r="H1155" s="159">
        <v>12.186</v>
      </c>
      <c r="I1155" s="160"/>
      <c r="L1155" s="156"/>
      <c r="M1155" s="161"/>
      <c r="T1155" s="162"/>
      <c r="AT1155" s="157" t="s">
        <v>177</v>
      </c>
      <c r="AU1155" s="157" t="s">
        <v>85</v>
      </c>
      <c r="AV1155" s="13" t="s">
        <v>85</v>
      </c>
      <c r="AW1155" s="13" t="s">
        <v>33</v>
      </c>
      <c r="AX1155" s="13" t="s">
        <v>72</v>
      </c>
      <c r="AY1155" s="157" t="s">
        <v>166</v>
      </c>
    </row>
    <row r="1156" spans="2:51" s="12" customFormat="1">
      <c r="B1156" s="149"/>
      <c r="D1156" s="150" t="s">
        <v>177</v>
      </c>
      <c r="E1156" s="151" t="s">
        <v>19</v>
      </c>
      <c r="F1156" s="152" t="s">
        <v>3098</v>
      </c>
      <c r="H1156" s="151" t="s">
        <v>19</v>
      </c>
      <c r="I1156" s="153"/>
      <c r="L1156" s="149"/>
      <c r="M1156" s="154"/>
      <c r="T1156" s="155"/>
      <c r="AT1156" s="151" t="s">
        <v>177</v>
      </c>
      <c r="AU1156" s="151" t="s">
        <v>85</v>
      </c>
      <c r="AV1156" s="12" t="s">
        <v>79</v>
      </c>
      <c r="AW1156" s="12" t="s">
        <v>33</v>
      </c>
      <c r="AX1156" s="12" t="s">
        <v>72</v>
      </c>
      <c r="AY1156" s="151" t="s">
        <v>166</v>
      </c>
    </row>
    <row r="1157" spans="2:51" s="13" customFormat="1">
      <c r="B1157" s="156"/>
      <c r="D1157" s="150" t="s">
        <v>177</v>
      </c>
      <c r="E1157" s="157" t="s">
        <v>19</v>
      </c>
      <c r="F1157" s="158" t="s">
        <v>3149</v>
      </c>
      <c r="H1157" s="159">
        <v>14.212999999999999</v>
      </c>
      <c r="I1157" s="160"/>
      <c r="L1157" s="156"/>
      <c r="M1157" s="161"/>
      <c r="T1157" s="162"/>
      <c r="AT1157" s="157" t="s">
        <v>177</v>
      </c>
      <c r="AU1157" s="157" t="s">
        <v>85</v>
      </c>
      <c r="AV1157" s="13" t="s">
        <v>85</v>
      </c>
      <c r="AW1157" s="13" t="s">
        <v>33</v>
      </c>
      <c r="AX1157" s="13" t="s">
        <v>72</v>
      </c>
      <c r="AY1157" s="157" t="s">
        <v>166</v>
      </c>
    </row>
    <row r="1158" spans="2:51" s="12" customFormat="1">
      <c r="B1158" s="149"/>
      <c r="D1158" s="150" t="s">
        <v>177</v>
      </c>
      <c r="E1158" s="151" t="s">
        <v>19</v>
      </c>
      <c r="F1158" s="152" t="s">
        <v>213</v>
      </c>
      <c r="H1158" s="151" t="s">
        <v>19</v>
      </c>
      <c r="I1158" s="153"/>
      <c r="L1158" s="149"/>
      <c r="M1158" s="154"/>
      <c r="T1158" s="155"/>
      <c r="AT1158" s="151" t="s">
        <v>177</v>
      </c>
      <c r="AU1158" s="151" t="s">
        <v>85</v>
      </c>
      <c r="AV1158" s="12" t="s">
        <v>79</v>
      </c>
      <c r="AW1158" s="12" t="s">
        <v>33</v>
      </c>
      <c r="AX1158" s="12" t="s">
        <v>72</v>
      </c>
      <c r="AY1158" s="151" t="s">
        <v>166</v>
      </c>
    </row>
    <row r="1159" spans="2:51" s="12" customFormat="1">
      <c r="B1159" s="149"/>
      <c r="D1159" s="150" t="s">
        <v>177</v>
      </c>
      <c r="E1159" s="151" t="s">
        <v>19</v>
      </c>
      <c r="F1159" s="152" t="s">
        <v>3098</v>
      </c>
      <c r="H1159" s="151" t="s">
        <v>19</v>
      </c>
      <c r="I1159" s="153"/>
      <c r="L1159" s="149"/>
      <c r="M1159" s="154"/>
      <c r="T1159" s="155"/>
      <c r="AT1159" s="151" t="s">
        <v>177</v>
      </c>
      <c r="AU1159" s="151" t="s">
        <v>85</v>
      </c>
      <c r="AV1159" s="12" t="s">
        <v>79</v>
      </c>
      <c r="AW1159" s="12" t="s">
        <v>33</v>
      </c>
      <c r="AX1159" s="12" t="s">
        <v>72</v>
      </c>
      <c r="AY1159" s="151" t="s">
        <v>166</v>
      </c>
    </row>
    <row r="1160" spans="2:51" s="13" customFormat="1">
      <c r="B1160" s="156"/>
      <c r="D1160" s="150" t="s">
        <v>177</v>
      </c>
      <c r="E1160" s="157" t="s">
        <v>19</v>
      </c>
      <c r="F1160" s="158" t="s">
        <v>3150</v>
      </c>
      <c r="H1160" s="159">
        <v>14.53</v>
      </c>
      <c r="I1160" s="160"/>
      <c r="L1160" s="156"/>
      <c r="M1160" s="161"/>
      <c r="T1160" s="162"/>
      <c r="AT1160" s="157" t="s">
        <v>177</v>
      </c>
      <c r="AU1160" s="157" t="s">
        <v>85</v>
      </c>
      <c r="AV1160" s="13" t="s">
        <v>85</v>
      </c>
      <c r="AW1160" s="13" t="s">
        <v>33</v>
      </c>
      <c r="AX1160" s="13" t="s">
        <v>72</v>
      </c>
      <c r="AY1160" s="157" t="s">
        <v>166</v>
      </c>
    </row>
    <row r="1161" spans="2:51" s="12" customFormat="1">
      <c r="B1161" s="149"/>
      <c r="D1161" s="150" t="s">
        <v>177</v>
      </c>
      <c r="E1161" s="151" t="s">
        <v>19</v>
      </c>
      <c r="F1161" s="152" t="s">
        <v>218</v>
      </c>
      <c r="H1161" s="151" t="s">
        <v>19</v>
      </c>
      <c r="I1161" s="153"/>
      <c r="L1161" s="149"/>
      <c r="M1161" s="154"/>
      <c r="T1161" s="155"/>
      <c r="AT1161" s="151" t="s">
        <v>177</v>
      </c>
      <c r="AU1161" s="151" t="s">
        <v>85</v>
      </c>
      <c r="AV1161" s="12" t="s">
        <v>79</v>
      </c>
      <c r="AW1161" s="12" t="s">
        <v>33</v>
      </c>
      <c r="AX1161" s="12" t="s">
        <v>72</v>
      </c>
      <c r="AY1161" s="151" t="s">
        <v>166</v>
      </c>
    </row>
    <row r="1162" spans="2:51" s="12" customFormat="1">
      <c r="B1162" s="149"/>
      <c r="D1162" s="150" t="s">
        <v>177</v>
      </c>
      <c r="E1162" s="151" t="s">
        <v>19</v>
      </c>
      <c r="F1162" s="152" t="s">
        <v>3098</v>
      </c>
      <c r="H1162" s="151" t="s">
        <v>19</v>
      </c>
      <c r="I1162" s="153"/>
      <c r="L1162" s="149"/>
      <c r="M1162" s="154"/>
      <c r="T1162" s="155"/>
      <c r="AT1162" s="151" t="s">
        <v>177</v>
      </c>
      <c r="AU1162" s="151" t="s">
        <v>85</v>
      </c>
      <c r="AV1162" s="12" t="s">
        <v>79</v>
      </c>
      <c r="AW1162" s="12" t="s">
        <v>33</v>
      </c>
      <c r="AX1162" s="12" t="s">
        <v>72</v>
      </c>
      <c r="AY1162" s="151" t="s">
        <v>166</v>
      </c>
    </row>
    <row r="1163" spans="2:51" s="13" customFormat="1">
      <c r="B1163" s="156"/>
      <c r="D1163" s="150" t="s">
        <v>177</v>
      </c>
      <c r="E1163" s="157" t="s">
        <v>19</v>
      </c>
      <c r="F1163" s="158" t="s">
        <v>3151</v>
      </c>
      <c r="H1163" s="159">
        <v>14.746</v>
      </c>
      <c r="I1163" s="160"/>
      <c r="L1163" s="156"/>
      <c r="M1163" s="161"/>
      <c r="T1163" s="162"/>
      <c r="AT1163" s="157" t="s">
        <v>177</v>
      </c>
      <c r="AU1163" s="157" t="s">
        <v>85</v>
      </c>
      <c r="AV1163" s="13" t="s">
        <v>85</v>
      </c>
      <c r="AW1163" s="13" t="s">
        <v>33</v>
      </c>
      <c r="AX1163" s="13" t="s">
        <v>72</v>
      </c>
      <c r="AY1163" s="157" t="s">
        <v>166</v>
      </c>
    </row>
    <row r="1164" spans="2:51" s="12" customFormat="1">
      <c r="B1164" s="149"/>
      <c r="D1164" s="150" t="s">
        <v>177</v>
      </c>
      <c r="E1164" s="151" t="s">
        <v>19</v>
      </c>
      <c r="F1164" s="152" t="s">
        <v>278</v>
      </c>
      <c r="H1164" s="151" t="s">
        <v>19</v>
      </c>
      <c r="I1164" s="153"/>
      <c r="L1164" s="149"/>
      <c r="M1164" s="154"/>
      <c r="T1164" s="155"/>
      <c r="AT1164" s="151" t="s">
        <v>177</v>
      </c>
      <c r="AU1164" s="151" t="s">
        <v>85</v>
      </c>
      <c r="AV1164" s="12" t="s">
        <v>79</v>
      </c>
      <c r="AW1164" s="12" t="s">
        <v>33</v>
      </c>
      <c r="AX1164" s="12" t="s">
        <v>72</v>
      </c>
      <c r="AY1164" s="151" t="s">
        <v>166</v>
      </c>
    </row>
    <row r="1165" spans="2:51" s="13" customFormat="1">
      <c r="B1165" s="156"/>
      <c r="D1165" s="150" t="s">
        <v>177</v>
      </c>
      <c r="E1165" s="157" t="s">
        <v>19</v>
      </c>
      <c r="F1165" s="158" t="s">
        <v>3152</v>
      </c>
      <c r="H1165" s="159">
        <v>4.7039999999999997</v>
      </c>
      <c r="I1165" s="160"/>
      <c r="L1165" s="156"/>
      <c r="M1165" s="161"/>
      <c r="T1165" s="162"/>
      <c r="AT1165" s="157" t="s">
        <v>177</v>
      </c>
      <c r="AU1165" s="157" t="s">
        <v>85</v>
      </c>
      <c r="AV1165" s="13" t="s">
        <v>85</v>
      </c>
      <c r="AW1165" s="13" t="s">
        <v>33</v>
      </c>
      <c r="AX1165" s="13" t="s">
        <v>72</v>
      </c>
      <c r="AY1165" s="157" t="s">
        <v>166</v>
      </c>
    </row>
    <row r="1166" spans="2:51" s="12" customFormat="1">
      <c r="B1166" s="149"/>
      <c r="D1166" s="150" t="s">
        <v>177</v>
      </c>
      <c r="E1166" s="151" t="s">
        <v>19</v>
      </c>
      <c r="F1166" s="152" t="s">
        <v>2549</v>
      </c>
      <c r="H1166" s="151" t="s">
        <v>19</v>
      </c>
      <c r="I1166" s="153"/>
      <c r="L1166" s="149"/>
      <c r="M1166" s="154"/>
      <c r="T1166" s="155"/>
      <c r="AT1166" s="151" t="s">
        <v>177</v>
      </c>
      <c r="AU1166" s="151" t="s">
        <v>85</v>
      </c>
      <c r="AV1166" s="12" t="s">
        <v>79</v>
      </c>
      <c r="AW1166" s="12" t="s">
        <v>33</v>
      </c>
      <c r="AX1166" s="12" t="s">
        <v>72</v>
      </c>
      <c r="AY1166" s="151" t="s">
        <v>166</v>
      </c>
    </row>
    <row r="1167" spans="2:51" s="12" customFormat="1">
      <c r="B1167" s="149"/>
      <c r="D1167" s="150" t="s">
        <v>177</v>
      </c>
      <c r="E1167" s="151" t="s">
        <v>19</v>
      </c>
      <c r="F1167" s="152" t="s">
        <v>3098</v>
      </c>
      <c r="H1167" s="151" t="s">
        <v>19</v>
      </c>
      <c r="I1167" s="153"/>
      <c r="L1167" s="149"/>
      <c r="M1167" s="154"/>
      <c r="T1167" s="155"/>
      <c r="AT1167" s="151" t="s">
        <v>177</v>
      </c>
      <c r="AU1167" s="151" t="s">
        <v>85</v>
      </c>
      <c r="AV1167" s="12" t="s">
        <v>79</v>
      </c>
      <c r="AW1167" s="12" t="s">
        <v>33</v>
      </c>
      <c r="AX1167" s="12" t="s">
        <v>72</v>
      </c>
      <c r="AY1167" s="151" t="s">
        <v>166</v>
      </c>
    </row>
    <row r="1168" spans="2:51" s="13" customFormat="1">
      <c r="B1168" s="156"/>
      <c r="D1168" s="150" t="s">
        <v>177</v>
      </c>
      <c r="E1168" s="157" t="s">
        <v>19</v>
      </c>
      <c r="F1168" s="158" t="s">
        <v>3151</v>
      </c>
      <c r="H1168" s="159">
        <v>14.746</v>
      </c>
      <c r="I1168" s="160"/>
      <c r="L1168" s="156"/>
      <c r="M1168" s="161"/>
      <c r="T1168" s="162"/>
      <c r="AT1168" s="157" t="s">
        <v>177</v>
      </c>
      <c r="AU1168" s="157" t="s">
        <v>85</v>
      </c>
      <c r="AV1168" s="13" t="s">
        <v>85</v>
      </c>
      <c r="AW1168" s="13" t="s">
        <v>33</v>
      </c>
      <c r="AX1168" s="13" t="s">
        <v>72</v>
      </c>
      <c r="AY1168" s="157" t="s">
        <v>166</v>
      </c>
    </row>
    <row r="1169" spans="2:65" s="12" customFormat="1">
      <c r="B1169" s="149"/>
      <c r="D1169" s="150" t="s">
        <v>177</v>
      </c>
      <c r="E1169" s="151" t="s">
        <v>19</v>
      </c>
      <c r="F1169" s="152" t="s">
        <v>278</v>
      </c>
      <c r="H1169" s="151" t="s">
        <v>19</v>
      </c>
      <c r="I1169" s="153"/>
      <c r="L1169" s="149"/>
      <c r="M1169" s="154"/>
      <c r="T1169" s="155"/>
      <c r="AT1169" s="151" t="s">
        <v>177</v>
      </c>
      <c r="AU1169" s="151" t="s">
        <v>85</v>
      </c>
      <c r="AV1169" s="12" t="s">
        <v>79</v>
      </c>
      <c r="AW1169" s="12" t="s">
        <v>33</v>
      </c>
      <c r="AX1169" s="12" t="s">
        <v>72</v>
      </c>
      <c r="AY1169" s="151" t="s">
        <v>166</v>
      </c>
    </row>
    <row r="1170" spans="2:65" s="13" customFormat="1">
      <c r="B1170" s="156"/>
      <c r="D1170" s="150" t="s">
        <v>177</v>
      </c>
      <c r="E1170" s="157" t="s">
        <v>19</v>
      </c>
      <c r="F1170" s="158" t="s">
        <v>3153</v>
      </c>
      <c r="H1170" s="159">
        <v>5.04</v>
      </c>
      <c r="I1170" s="160"/>
      <c r="L1170" s="156"/>
      <c r="M1170" s="161"/>
      <c r="T1170" s="162"/>
      <c r="AT1170" s="157" t="s">
        <v>177</v>
      </c>
      <c r="AU1170" s="157" t="s">
        <v>85</v>
      </c>
      <c r="AV1170" s="13" t="s">
        <v>85</v>
      </c>
      <c r="AW1170" s="13" t="s">
        <v>33</v>
      </c>
      <c r="AX1170" s="13" t="s">
        <v>72</v>
      </c>
      <c r="AY1170" s="157" t="s">
        <v>166</v>
      </c>
    </row>
    <row r="1171" spans="2:65" s="12" customFormat="1">
      <c r="B1171" s="149"/>
      <c r="D1171" s="150" t="s">
        <v>177</v>
      </c>
      <c r="E1171" s="151" t="s">
        <v>19</v>
      </c>
      <c r="F1171" s="152" t="s">
        <v>2558</v>
      </c>
      <c r="H1171" s="151" t="s">
        <v>19</v>
      </c>
      <c r="I1171" s="153"/>
      <c r="L1171" s="149"/>
      <c r="M1171" s="154"/>
      <c r="T1171" s="155"/>
      <c r="AT1171" s="151" t="s">
        <v>177</v>
      </c>
      <c r="AU1171" s="151" t="s">
        <v>85</v>
      </c>
      <c r="AV1171" s="12" t="s">
        <v>79</v>
      </c>
      <c r="AW1171" s="12" t="s">
        <v>33</v>
      </c>
      <c r="AX1171" s="12" t="s">
        <v>72</v>
      </c>
      <c r="AY1171" s="151" t="s">
        <v>166</v>
      </c>
    </row>
    <row r="1172" spans="2:65" s="12" customFormat="1">
      <c r="B1172" s="149"/>
      <c r="D1172" s="150" t="s">
        <v>177</v>
      </c>
      <c r="E1172" s="151" t="s">
        <v>19</v>
      </c>
      <c r="F1172" s="152" t="s">
        <v>3083</v>
      </c>
      <c r="H1172" s="151" t="s">
        <v>19</v>
      </c>
      <c r="I1172" s="153"/>
      <c r="L1172" s="149"/>
      <c r="M1172" s="154"/>
      <c r="T1172" s="155"/>
      <c r="AT1172" s="151" t="s">
        <v>177</v>
      </c>
      <c r="AU1172" s="151" t="s">
        <v>85</v>
      </c>
      <c r="AV1172" s="12" t="s">
        <v>79</v>
      </c>
      <c r="AW1172" s="12" t="s">
        <v>33</v>
      </c>
      <c r="AX1172" s="12" t="s">
        <v>72</v>
      </c>
      <c r="AY1172" s="151" t="s">
        <v>166</v>
      </c>
    </row>
    <row r="1173" spans="2:65" s="13" customFormat="1">
      <c r="B1173" s="156"/>
      <c r="D1173" s="150" t="s">
        <v>177</v>
      </c>
      <c r="E1173" s="157" t="s">
        <v>19</v>
      </c>
      <c r="F1173" s="158" t="s">
        <v>3154</v>
      </c>
      <c r="H1173" s="159">
        <v>8.4019999999999992</v>
      </c>
      <c r="I1173" s="160"/>
      <c r="L1173" s="156"/>
      <c r="M1173" s="161"/>
      <c r="T1173" s="162"/>
      <c r="AT1173" s="157" t="s">
        <v>177</v>
      </c>
      <c r="AU1173" s="157" t="s">
        <v>85</v>
      </c>
      <c r="AV1173" s="13" t="s">
        <v>85</v>
      </c>
      <c r="AW1173" s="13" t="s">
        <v>33</v>
      </c>
      <c r="AX1173" s="13" t="s">
        <v>72</v>
      </c>
      <c r="AY1173" s="157" t="s">
        <v>166</v>
      </c>
    </row>
    <row r="1174" spans="2:65" s="12" customFormat="1">
      <c r="B1174" s="149"/>
      <c r="D1174" s="150" t="s">
        <v>177</v>
      </c>
      <c r="E1174" s="151" t="s">
        <v>19</v>
      </c>
      <c r="F1174" s="152" t="s">
        <v>2588</v>
      </c>
      <c r="H1174" s="151" t="s">
        <v>19</v>
      </c>
      <c r="I1174" s="153"/>
      <c r="L1174" s="149"/>
      <c r="M1174" s="154"/>
      <c r="T1174" s="155"/>
      <c r="AT1174" s="151" t="s">
        <v>177</v>
      </c>
      <c r="AU1174" s="151" t="s">
        <v>85</v>
      </c>
      <c r="AV1174" s="12" t="s">
        <v>79</v>
      </c>
      <c r="AW1174" s="12" t="s">
        <v>33</v>
      </c>
      <c r="AX1174" s="12" t="s">
        <v>72</v>
      </c>
      <c r="AY1174" s="151" t="s">
        <v>166</v>
      </c>
    </row>
    <row r="1175" spans="2:65" s="13" customFormat="1">
      <c r="B1175" s="156"/>
      <c r="D1175" s="150" t="s">
        <v>177</v>
      </c>
      <c r="E1175" s="157" t="s">
        <v>19</v>
      </c>
      <c r="F1175" s="158" t="s">
        <v>3155</v>
      </c>
      <c r="H1175" s="159">
        <v>3.2639999999999998</v>
      </c>
      <c r="I1175" s="160"/>
      <c r="L1175" s="156"/>
      <c r="M1175" s="161"/>
      <c r="T1175" s="162"/>
      <c r="AT1175" s="157" t="s">
        <v>177</v>
      </c>
      <c r="AU1175" s="157" t="s">
        <v>85</v>
      </c>
      <c r="AV1175" s="13" t="s">
        <v>85</v>
      </c>
      <c r="AW1175" s="13" t="s">
        <v>33</v>
      </c>
      <c r="AX1175" s="13" t="s">
        <v>72</v>
      </c>
      <c r="AY1175" s="157" t="s">
        <v>166</v>
      </c>
    </row>
    <row r="1176" spans="2:65" s="15" customFormat="1">
      <c r="B1176" s="170"/>
      <c r="D1176" s="150" t="s">
        <v>177</v>
      </c>
      <c r="E1176" s="171" t="s">
        <v>19</v>
      </c>
      <c r="F1176" s="172" t="s">
        <v>228</v>
      </c>
      <c r="H1176" s="173">
        <v>91.831000000000003</v>
      </c>
      <c r="I1176" s="174"/>
      <c r="L1176" s="170"/>
      <c r="M1176" s="175"/>
      <c r="T1176" s="176"/>
      <c r="AT1176" s="171" t="s">
        <v>177</v>
      </c>
      <c r="AU1176" s="171" t="s">
        <v>85</v>
      </c>
      <c r="AV1176" s="15" t="s">
        <v>173</v>
      </c>
      <c r="AW1176" s="15" t="s">
        <v>33</v>
      </c>
      <c r="AX1176" s="15" t="s">
        <v>79</v>
      </c>
      <c r="AY1176" s="171" t="s">
        <v>166</v>
      </c>
    </row>
    <row r="1177" spans="2:65" s="1" customFormat="1" ht="16.5" customHeight="1">
      <c r="B1177" s="33"/>
      <c r="C1177" s="132" t="s">
        <v>1523</v>
      </c>
      <c r="D1177" s="132" t="s">
        <v>168</v>
      </c>
      <c r="E1177" s="133" t="s">
        <v>3156</v>
      </c>
      <c r="F1177" s="134" t="s">
        <v>3157</v>
      </c>
      <c r="G1177" s="135" t="s">
        <v>232</v>
      </c>
      <c r="H1177" s="136">
        <v>2.88</v>
      </c>
      <c r="I1177" s="137"/>
      <c r="J1177" s="138">
        <f>ROUND(I1177*H1177,2)</f>
        <v>0</v>
      </c>
      <c r="K1177" s="134" t="s">
        <v>172</v>
      </c>
      <c r="L1177" s="33"/>
      <c r="M1177" s="139" t="s">
        <v>19</v>
      </c>
      <c r="N1177" s="140" t="s">
        <v>44</v>
      </c>
      <c r="P1177" s="141">
        <f>O1177*H1177</f>
        <v>0</v>
      </c>
      <c r="Q1177" s="141">
        <v>1.3999999999999999E-4</v>
      </c>
      <c r="R1177" s="141">
        <f>Q1177*H1177</f>
        <v>4.0319999999999993E-4</v>
      </c>
      <c r="S1177" s="141">
        <v>0</v>
      </c>
      <c r="T1177" s="142">
        <f>S1177*H1177</f>
        <v>0</v>
      </c>
      <c r="AR1177" s="143" t="s">
        <v>291</v>
      </c>
      <c r="AT1177" s="143" t="s">
        <v>168</v>
      </c>
      <c r="AU1177" s="143" t="s">
        <v>85</v>
      </c>
      <c r="AY1177" s="18" t="s">
        <v>166</v>
      </c>
      <c r="BE1177" s="144">
        <f>IF(N1177="základní",J1177,0)</f>
        <v>0</v>
      </c>
      <c r="BF1177" s="144">
        <f>IF(N1177="snížená",J1177,0)</f>
        <v>0</v>
      </c>
      <c r="BG1177" s="144">
        <f>IF(N1177="zákl. přenesená",J1177,0)</f>
        <v>0</v>
      </c>
      <c r="BH1177" s="144">
        <f>IF(N1177="sníž. přenesená",J1177,0)</f>
        <v>0</v>
      </c>
      <c r="BI1177" s="144">
        <f>IF(N1177="nulová",J1177,0)</f>
        <v>0</v>
      </c>
      <c r="BJ1177" s="18" t="s">
        <v>85</v>
      </c>
      <c r="BK1177" s="144">
        <f>ROUND(I1177*H1177,2)</f>
        <v>0</v>
      </c>
      <c r="BL1177" s="18" t="s">
        <v>291</v>
      </c>
      <c r="BM1177" s="143" t="s">
        <v>3158</v>
      </c>
    </row>
    <row r="1178" spans="2:65" s="1" customFormat="1">
      <c r="B1178" s="33"/>
      <c r="D1178" s="145" t="s">
        <v>175</v>
      </c>
      <c r="F1178" s="146" t="s">
        <v>3159</v>
      </c>
      <c r="I1178" s="147"/>
      <c r="L1178" s="33"/>
      <c r="M1178" s="148"/>
      <c r="T1178" s="54"/>
      <c r="AT1178" s="18" t="s">
        <v>175</v>
      </c>
      <c r="AU1178" s="18" t="s">
        <v>85</v>
      </c>
    </row>
    <row r="1179" spans="2:65" s="12" customFormat="1">
      <c r="B1179" s="149"/>
      <c r="D1179" s="150" t="s">
        <v>177</v>
      </c>
      <c r="E1179" s="151" t="s">
        <v>19</v>
      </c>
      <c r="F1179" s="152" t="s">
        <v>3160</v>
      </c>
      <c r="H1179" s="151" t="s">
        <v>19</v>
      </c>
      <c r="I1179" s="153"/>
      <c r="L1179" s="149"/>
      <c r="M1179" s="154"/>
      <c r="T1179" s="155"/>
      <c r="AT1179" s="151" t="s">
        <v>177</v>
      </c>
      <c r="AU1179" s="151" t="s">
        <v>85</v>
      </c>
      <c r="AV1179" s="12" t="s">
        <v>79</v>
      </c>
      <c r="AW1179" s="12" t="s">
        <v>33</v>
      </c>
      <c r="AX1179" s="12" t="s">
        <v>72</v>
      </c>
      <c r="AY1179" s="151" t="s">
        <v>166</v>
      </c>
    </row>
    <row r="1180" spans="2:65" s="13" customFormat="1">
      <c r="B1180" s="156"/>
      <c r="D1180" s="150" t="s">
        <v>177</v>
      </c>
      <c r="E1180" s="157" t="s">
        <v>19</v>
      </c>
      <c r="F1180" s="158" t="s">
        <v>3161</v>
      </c>
      <c r="H1180" s="159">
        <v>2.88</v>
      </c>
      <c r="I1180" s="160"/>
      <c r="L1180" s="156"/>
      <c r="M1180" s="161"/>
      <c r="T1180" s="162"/>
      <c r="AT1180" s="157" t="s">
        <v>177</v>
      </c>
      <c r="AU1180" s="157" t="s">
        <v>85</v>
      </c>
      <c r="AV1180" s="13" t="s">
        <v>85</v>
      </c>
      <c r="AW1180" s="13" t="s">
        <v>33</v>
      </c>
      <c r="AX1180" s="13" t="s">
        <v>79</v>
      </c>
      <c r="AY1180" s="157" t="s">
        <v>166</v>
      </c>
    </row>
    <row r="1181" spans="2:65" s="1" customFormat="1" ht="16.5" customHeight="1">
      <c r="B1181" s="33"/>
      <c r="C1181" s="132" t="s">
        <v>1536</v>
      </c>
      <c r="D1181" s="132" t="s">
        <v>168</v>
      </c>
      <c r="E1181" s="133" t="s">
        <v>1666</v>
      </c>
      <c r="F1181" s="134" t="s">
        <v>1667</v>
      </c>
      <c r="G1181" s="135" t="s">
        <v>232</v>
      </c>
      <c r="H1181" s="136">
        <v>2.88</v>
      </c>
      <c r="I1181" s="137"/>
      <c r="J1181" s="138">
        <f>ROUND(I1181*H1181,2)</f>
        <v>0</v>
      </c>
      <c r="K1181" s="134" t="s">
        <v>172</v>
      </c>
      <c r="L1181" s="33"/>
      <c r="M1181" s="139" t="s">
        <v>19</v>
      </c>
      <c r="N1181" s="140" t="s">
        <v>44</v>
      </c>
      <c r="P1181" s="141">
        <f>O1181*H1181</f>
        <v>0</v>
      </c>
      <c r="Q1181" s="141">
        <v>1.2E-4</v>
      </c>
      <c r="R1181" s="141">
        <f>Q1181*H1181</f>
        <v>3.456E-4</v>
      </c>
      <c r="S1181" s="141">
        <v>0</v>
      </c>
      <c r="T1181" s="142">
        <f>S1181*H1181</f>
        <v>0</v>
      </c>
      <c r="AR1181" s="143" t="s">
        <v>291</v>
      </c>
      <c r="AT1181" s="143" t="s">
        <v>168</v>
      </c>
      <c r="AU1181" s="143" t="s">
        <v>85</v>
      </c>
      <c r="AY1181" s="18" t="s">
        <v>166</v>
      </c>
      <c r="BE1181" s="144">
        <f>IF(N1181="základní",J1181,0)</f>
        <v>0</v>
      </c>
      <c r="BF1181" s="144">
        <f>IF(N1181="snížená",J1181,0)</f>
        <v>0</v>
      </c>
      <c r="BG1181" s="144">
        <f>IF(N1181="zákl. přenesená",J1181,0)</f>
        <v>0</v>
      </c>
      <c r="BH1181" s="144">
        <f>IF(N1181="sníž. přenesená",J1181,0)</f>
        <v>0</v>
      </c>
      <c r="BI1181" s="144">
        <f>IF(N1181="nulová",J1181,0)</f>
        <v>0</v>
      </c>
      <c r="BJ1181" s="18" t="s">
        <v>85</v>
      </c>
      <c r="BK1181" s="144">
        <f>ROUND(I1181*H1181,2)</f>
        <v>0</v>
      </c>
      <c r="BL1181" s="18" t="s">
        <v>291</v>
      </c>
      <c r="BM1181" s="143" t="s">
        <v>3162</v>
      </c>
    </row>
    <row r="1182" spans="2:65" s="1" customFormat="1">
      <c r="B1182" s="33"/>
      <c r="D1182" s="145" t="s">
        <v>175</v>
      </c>
      <c r="F1182" s="146" t="s">
        <v>3163</v>
      </c>
      <c r="I1182" s="147"/>
      <c r="L1182" s="33"/>
      <c r="M1182" s="148"/>
      <c r="T1182" s="54"/>
      <c r="AT1182" s="18" t="s">
        <v>175</v>
      </c>
      <c r="AU1182" s="18" t="s">
        <v>85</v>
      </c>
    </row>
    <row r="1183" spans="2:65" s="11" customFormat="1" ht="22.9" customHeight="1">
      <c r="B1183" s="120"/>
      <c r="D1183" s="121" t="s">
        <v>71</v>
      </c>
      <c r="E1183" s="130" t="s">
        <v>1670</v>
      </c>
      <c r="F1183" s="130" t="s">
        <v>1671</v>
      </c>
      <c r="I1183" s="123"/>
      <c r="J1183" s="131">
        <f>BK1183</f>
        <v>0</v>
      </c>
      <c r="L1183" s="120"/>
      <c r="M1183" s="125"/>
      <c r="P1183" s="126">
        <f>SUM(P1184:P1210)</f>
        <v>0</v>
      </c>
      <c r="R1183" s="126">
        <f>SUM(R1184:R1210)</f>
        <v>0.10799177999999998</v>
      </c>
      <c r="T1183" s="127">
        <f>SUM(T1184:T1210)</f>
        <v>6.6126099999999997E-3</v>
      </c>
      <c r="AR1183" s="121" t="s">
        <v>85</v>
      </c>
      <c r="AT1183" s="128" t="s">
        <v>71</v>
      </c>
      <c r="AU1183" s="128" t="s">
        <v>79</v>
      </c>
      <c r="AY1183" s="121" t="s">
        <v>166</v>
      </c>
      <c r="BK1183" s="129">
        <f>SUM(BK1184:BK1210)</f>
        <v>0</v>
      </c>
    </row>
    <row r="1184" spans="2:65" s="1" customFormat="1" ht="16.5" customHeight="1">
      <c r="B1184" s="33"/>
      <c r="C1184" s="132" t="s">
        <v>1541</v>
      </c>
      <c r="D1184" s="132" t="s">
        <v>168</v>
      </c>
      <c r="E1184" s="133" t="s">
        <v>1673</v>
      </c>
      <c r="F1184" s="134" t="s">
        <v>1674</v>
      </c>
      <c r="G1184" s="135" t="s">
        <v>232</v>
      </c>
      <c r="H1184" s="136">
        <v>21.331</v>
      </c>
      <c r="I1184" s="137"/>
      <c r="J1184" s="138">
        <f>ROUND(I1184*H1184,2)</f>
        <v>0</v>
      </c>
      <c r="K1184" s="134" t="s">
        <v>172</v>
      </c>
      <c r="L1184" s="33"/>
      <c r="M1184" s="139" t="s">
        <v>19</v>
      </c>
      <c r="N1184" s="140" t="s">
        <v>44</v>
      </c>
      <c r="P1184" s="141">
        <f>O1184*H1184</f>
        <v>0</v>
      </c>
      <c r="Q1184" s="141">
        <v>1E-3</v>
      </c>
      <c r="R1184" s="141">
        <f>Q1184*H1184</f>
        <v>2.1330999999999999E-2</v>
      </c>
      <c r="S1184" s="141">
        <v>3.1E-4</v>
      </c>
      <c r="T1184" s="142">
        <f>S1184*H1184</f>
        <v>6.6126099999999997E-3</v>
      </c>
      <c r="AR1184" s="143" t="s">
        <v>291</v>
      </c>
      <c r="AT1184" s="143" t="s">
        <v>168</v>
      </c>
      <c r="AU1184" s="143" t="s">
        <v>85</v>
      </c>
      <c r="AY1184" s="18" t="s">
        <v>166</v>
      </c>
      <c r="BE1184" s="144">
        <f>IF(N1184="základní",J1184,0)</f>
        <v>0</v>
      </c>
      <c r="BF1184" s="144">
        <f>IF(N1184="snížená",J1184,0)</f>
        <v>0</v>
      </c>
      <c r="BG1184" s="144">
        <f>IF(N1184="zákl. přenesená",J1184,0)</f>
        <v>0</v>
      </c>
      <c r="BH1184" s="144">
        <f>IF(N1184="sníž. přenesená",J1184,0)</f>
        <v>0</v>
      </c>
      <c r="BI1184" s="144">
        <f>IF(N1184="nulová",J1184,0)</f>
        <v>0</v>
      </c>
      <c r="BJ1184" s="18" t="s">
        <v>85</v>
      </c>
      <c r="BK1184" s="144">
        <f>ROUND(I1184*H1184,2)</f>
        <v>0</v>
      </c>
      <c r="BL1184" s="18" t="s">
        <v>291</v>
      </c>
      <c r="BM1184" s="143" t="s">
        <v>3164</v>
      </c>
    </row>
    <row r="1185" spans="2:51" s="1" customFormat="1">
      <c r="B1185" s="33"/>
      <c r="D1185" s="145" t="s">
        <v>175</v>
      </c>
      <c r="F1185" s="146" t="s">
        <v>1676</v>
      </c>
      <c r="I1185" s="147"/>
      <c r="L1185" s="33"/>
      <c r="M1185" s="148"/>
      <c r="T1185" s="54"/>
      <c r="AT1185" s="18" t="s">
        <v>175</v>
      </c>
      <c r="AU1185" s="18" t="s">
        <v>85</v>
      </c>
    </row>
    <row r="1186" spans="2:51" s="12" customFormat="1">
      <c r="B1186" s="149"/>
      <c r="D1186" s="150" t="s">
        <v>177</v>
      </c>
      <c r="E1186" s="151" t="s">
        <v>19</v>
      </c>
      <c r="F1186" s="152" t="s">
        <v>1677</v>
      </c>
      <c r="H1186" s="151" t="s">
        <v>19</v>
      </c>
      <c r="I1186" s="153"/>
      <c r="L1186" s="149"/>
      <c r="M1186" s="154"/>
      <c r="T1186" s="155"/>
      <c r="AT1186" s="151" t="s">
        <v>177</v>
      </c>
      <c r="AU1186" s="151" t="s">
        <v>85</v>
      </c>
      <c r="AV1186" s="12" t="s">
        <v>79</v>
      </c>
      <c r="AW1186" s="12" t="s">
        <v>33</v>
      </c>
      <c r="AX1186" s="12" t="s">
        <v>72</v>
      </c>
      <c r="AY1186" s="151" t="s">
        <v>166</v>
      </c>
    </row>
    <row r="1187" spans="2:51" s="12" customFormat="1">
      <c r="B1187" s="149"/>
      <c r="D1187" s="150" t="s">
        <v>177</v>
      </c>
      <c r="E1187" s="151" t="s">
        <v>19</v>
      </c>
      <c r="F1187" s="152" t="s">
        <v>1488</v>
      </c>
      <c r="H1187" s="151" t="s">
        <v>19</v>
      </c>
      <c r="I1187" s="153"/>
      <c r="L1187" s="149"/>
      <c r="M1187" s="154"/>
      <c r="T1187" s="155"/>
      <c r="AT1187" s="151" t="s">
        <v>177</v>
      </c>
      <c r="AU1187" s="151" t="s">
        <v>85</v>
      </c>
      <c r="AV1187" s="12" t="s">
        <v>79</v>
      </c>
      <c r="AW1187" s="12" t="s">
        <v>33</v>
      </c>
      <c r="AX1187" s="12" t="s">
        <v>72</v>
      </c>
      <c r="AY1187" s="151" t="s">
        <v>166</v>
      </c>
    </row>
    <row r="1188" spans="2:51" s="13" customFormat="1">
      <c r="B1188" s="156"/>
      <c r="D1188" s="150" t="s">
        <v>177</v>
      </c>
      <c r="E1188" s="157" t="s">
        <v>19</v>
      </c>
      <c r="F1188" s="158" t="s">
        <v>3165</v>
      </c>
      <c r="H1188" s="159">
        <v>1.125</v>
      </c>
      <c r="I1188" s="160"/>
      <c r="L1188" s="156"/>
      <c r="M1188" s="161"/>
      <c r="T1188" s="162"/>
      <c r="AT1188" s="157" t="s">
        <v>177</v>
      </c>
      <c r="AU1188" s="157" t="s">
        <v>85</v>
      </c>
      <c r="AV1188" s="13" t="s">
        <v>85</v>
      </c>
      <c r="AW1188" s="13" t="s">
        <v>33</v>
      </c>
      <c r="AX1188" s="13" t="s">
        <v>72</v>
      </c>
      <c r="AY1188" s="157" t="s">
        <v>166</v>
      </c>
    </row>
    <row r="1189" spans="2:51" s="12" customFormat="1">
      <c r="B1189" s="149"/>
      <c r="D1189" s="150" t="s">
        <v>177</v>
      </c>
      <c r="E1189" s="151" t="s">
        <v>19</v>
      </c>
      <c r="F1189" s="152" t="s">
        <v>1708</v>
      </c>
      <c r="H1189" s="151" t="s">
        <v>19</v>
      </c>
      <c r="I1189" s="153"/>
      <c r="L1189" s="149"/>
      <c r="M1189" s="154"/>
      <c r="T1189" s="155"/>
      <c r="AT1189" s="151" t="s">
        <v>177</v>
      </c>
      <c r="AU1189" s="151" t="s">
        <v>85</v>
      </c>
      <c r="AV1189" s="12" t="s">
        <v>79</v>
      </c>
      <c r="AW1189" s="12" t="s">
        <v>33</v>
      </c>
      <c r="AX1189" s="12" t="s">
        <v>72</v>
      </c>
      <c r="AY1189" s="151" t="s">
        <v>166</v>
      </c>
    </row>
    <row r="1190" spans="2:51" s="12" customFormat="1">
      <c r="B1190" s="149"/>
      <c r="D1190" s="150" t="s">
        <v>177</v>
      </c>
      <c r="E1190" s="151" t="s">
        <v>19</v>
      </c>
      <c r="F1190" s="152" t="s">
        <v>1488</v>
      </c>
      <c r="H1190" s="151" t="s">
        <v>19</v>
      </c>
      <c r="I1190" s="153"/>
      <c r="L1190" s="149"/>
      <c r="M1190" s="154"/>
      <c r="T1190" s="155"/>
      <c r="AT1190" s="151" t="s">
        <v>177</v>
      </c>
      <c r="AU1190" s="151" t="s">
        <v>85</v>
      </c>
      <c r="AV1190" s="12" t="s">
        <v>79</v>
      </c>
      <c r="AW1190" s="12" t="s">
        <v>33</v>
      </c>
      <c r="AX1190" s="12" t="s">
        <v>72</v>
      </c>
      <c r="AY1190" s="151" t="s">
        <v>166</v>
      </c>
    </row>
    <row r="1191" spans="2:51" s="13" customFormat="1">
      <c r="B1191" s="156"/>
      <c r="D1191" s="150" t="s">
        <v>177</v>
      </c>
      <c r="E1191" s="157" t="s">
        <v>19</v>
      </c>
      <c r="F1191" s="158" t="s">
        <v>3166</v>
      </c>
      <c r="H1191" s="159">
        <v>1.4850000000000001</v>
      </c>
      <c r="I1191" s="160"/>
      <c r="L1191" s="156"/>
      <c r="M1191" s="161"/>
      <c r="T1191" s="162"/>
      <c r="AT1191" s="157" t="s">
        <v>177</v>
      </c>
      <c r="AU1191" s="157" t="s">
        <v>85</v>
      </c>
      <c r="AV1191" s="13" t="s">
        <v>85</v>
      </c>
      <c r="AW1191" s="13" t="s">
        <v>33</v>
      </c>
      <c r="AX1191" s="13" t="s">
        <v>72</v>
      </c>
      <c r="AY1191" s="157" t="s">
        <v>166</v>
      </c>
    </row>
    <row r="1192" spans="2:51" s="13" customFormat="1">
      <c r="B1192" s="156"/>
      <c r="D1192" s="150" t="s">
        <v>177</v>
      </c>
      <c r="E1192" s="157" t="s">
        <v>19</v>
      </c>
      <c r="F1192" s="158" t="s">
        <v>3167</v>
      </c>
      <c r="H1192" s="159">
        <v>0.74299999999999999</v>
      </c>
      <c r="I1192" s="160"/>
      <c r="L1192" s="156"/>
      <c r="M1192" s="161"/>
      <c r="T1192" s="162"/>
      <c r="AT1192" s="157" t="s">
        <v>177</v>
      </c>
      <c r="AU1192" s="157" t="s">
        <v>85</v>
      </c>
      <c r="AV1192" s="13" t="s">
        <v>85</v>
      </c>
      <c r="AW1192" s="13" t="s">
        <v>33</v>
      </c>
      <c r="AX1192" s="13" t="s">
        <v>72</v>
      </c>
      <c r="AY1192" s="157" t="s">
        <v>166</v>
      </c>
    </row>
    <row r="1193" spans="2:51" s="12" customFormat="1">
      <c r="B1193" s="149"/>
      <c r="D1193" s="150" t="s">
        <v>177</v>
      </c>
      <c r="E1193" s="151" t="s">
        <v>19</v>
      </c>
      <c r="F1193" s="152" t="s">
        <v>213</v>
      </c>
      <c r="H1193" s="151" t="s">
        <v>19</v>
      </c>
      <c r="I1193" s="153"/>
      <c r="L1193" s="149"/>
      <c r="M1193" s="154"/>
      <c r="T1193" s="155"/>
      <c r="AT1193" s="151" t="s">
        <v>177</v>
      </c>
      <c r="AU1193" s="151" t="s">
        <v>85</v>
      </c>
      <c r="AV1193" s="12" t="s">
        <v>79</v>
      </c>
      <c r="AW1193" s="12" t="s">
        <v>33</v>
      </c>
      <c r="AX1193" s="12" t="s">
        <v>72</v>
      </c>
      <c r="AY1193" s="151" t="s">
        <v>166</v>
      </c>
    </row>
    <row r="1194" spans="2:51" s="13" customFormat="1">
      <c r="B1194" s="156"/>
      <c r="D1194" s="150" t="s">
        <v>177</v>
      </c>
      <c r="E1194" s="157" t="s">
        <v>19</v>
      </c>
      <c r="F1194" s="158" t="s">
        <v>3168</v>
      </c>
      <c r="H1194" s="159">
        <v>4.5519999999999996</v>
      </c>
      <c r="I1194" s="160"/>
      <c r="L1194" s="156"/>
      <c r="M1194" s="161"/>
      <c r="T1194" s="162"/>
      <c r="AT1194" s="157" t="s">
        <v>177</v>
      </c>
      <c r="AU1194" s="157" t="s">
        <v>85</v>
      </c>
      <c r="AV1194" s="13" t="s">
        <v>85</v>
      </c>
      <c r="AW1194" s="13" t="s">
        <v>33</v>
      </c>
      <c r="AX1194" s="13" t="s">
        <v>72</v>
      </c>
      <c r="AY1194" s="157" t="s">
        <v>166</v>
      </c>
    </row>
    <row r="1195" spans="2:51" s="13" customFormat="1">
      <c r="B1195" s="156"/>
      <c r="D1195" s="150" t="s">
        <v>177</v>
      </c>
      <c r="E1195" s="157" t="s">
        <v>19</v>
      </c>
      <c r="F1195" s="158" t="s">
        <v>3169</v>
      </c>
      <c r="H1195" s="159">
        <v>2.2949999999999999</v>
      </c>
      <c r="I1195" s="160"/>
      <c r="L1195" s="156"/>
      <c r="M1195" s="161"/>
      <c r="T1195" s="162"/>
      <c r="AT1195" s="157" t="s">
        <v>177</v>
      </c>
      <c r="AU1195" s="157" t="s">
        <v>85</v>
      </c>
      <c r="AV1195" s="13" t="s">
        <v>85</v>
      </c>
      <c r="AW1195" s="13" t="s">
        <v>33</v>
      </c>
      <c r="AX1195" s="13" t="s">
        <v>72</v>
      </c>
      <c r="AY1195" s="157" t="s">
        <v>166</v>
      </c>
    </row>
    <row r="1196" spans="2:51" s="13" customFormat="1">
      <c r="B1196" s="156"/>
      <c r="D1196" s="150" t="s">
        <v>177</v>
      </c>
      <c r="E1196" s="157" t="s">
        <v>19</v>
      </c>
      <c r="F1196" s="158" t="s">
        <v>2709</v>
      </c>
      <c r="H1196" s="159">
        <v>0.255</v>
      </c>
      <c r="I1196" s="160"/>
      <c r="L1196" s="156"/>
      <c r="M1196" s="161"/>
      <c r="T1196" s="162"/>
      <c r="AT1196" s="157" t="s">
        <v>177</v>
      </c>
      <c r="AU1196" s="157" t="s">
        <v>85</v>
      </c>
      <c r="AV1196" s="13" t="s">
        <v>85</v>
      </c>
      <c r="AW1196" s="13" t="s">
        <v>33</v>
      </c>
      <c r="AX1196" s="13" t="s">
        <v>72</v>
      </c>
      <c r="AY1196" s="157" t="s">
        <v>166</v>
      </c>
    </row>
    <row r="1197" spans="2:51" s="12" customFormat="1">
      <c r="B1197" s="149"/>
      <c r="D1197" s="150" t="s">
        <v>177</v>
      </c>
      <c r="E1197" s="151" t="s">
        <v>19</v>
      </c>
      <c r="F1197" s="152" t="s">
        <v>218</v>
      </c>
      <c r="H1197" s="151" t="s">
        <v>19</v>
      </c>
      <c r="I1197" s="153"/>
      <c r="L1197" s="149"/>
      <c r="M1197" s="154"/>
      <c r="T1197" s="155"/>
      <c r="AT1197" s="151" t="s">
        <v>177</v>
      </c>
      <c r="AU1197" s="151" t="s">
        <v>85</v>
      </c>
      <c r="AV1197" s="12" t="s">
        <v>79</v>
      </c>
      <c r="AW1197" s="12" t="s">
        <v>33</v>
      </c>
      <c r="AX1197" s="12" t="s">
        <v>72</v>
      </c>
      <c r="AY1197" s="151" t="s">
        <v>166</v>
      </c>
    </row>
    <row r="1198" spans="2:51" s="13" customFormat="1">
      <c r="B1198" s="156"/>
      <c r="D1198" s="150" t="s">
        <v>177</v>
      </c>
      <c r="E1198" s="157" t="s">
        <v>19</v>
      </c>
      <c r="F1198" s="158" t="s">
        <v>3168</v>
      </c>
      <c r="H1198" s="159">
        <v>4.5519999999999996</v>
      </c>
      <c r="I1198" s="160"/>
      <c r="L1198" s="156"/>
      <c r="M1198" s="161"/>
      <c r="T1198" s="162"/>
      <c r="AT1198" s="157" t="s">
        <v>177</v>
      </c>
      <c r="AU1198" s="157" t="s">
        <v>85</v>
      </c>
      <c r="AV1198" s="13" t="s">
        <v>85</v>
      </c>
      <c r="AW1198" s="13" t="s">
        <v>33</v>
      </c>
      <c r="AX1198" s="13" t="s">
        <v>72</v>
      </c>
      <c r="AY1198" s="157" t="s">
        <v>166</v>
      </c>
    </row>
    <row r="1199" spans="2:51" s="13" customFormat="1">
      <c r="B1199" s="156"/>
      <c r="D1199" s="150" t="s">
        <v>177</v>
      </c>
      <c r="E1199" s="157" t="s">
        <v>19</v>
      </c>
      <c r="F1199" s="158" t="s">
        <v>3169</v>
      </c>
      <c r="H1199" s="159">
        <v>2.2949999999999999</v>
      </c>
      <c r="I1199" s="160"/>
      <c r="L1199" s="156"/>
      <c r="M1199" s="161"/>
      <c r="T1199" s="162"/>
      <c r="AT1199" s="157" t="s">
        <v>177</v>
      </c>
      <c r="AU1199" s="157" t="s">
        <v>85</v>
      </c>
      <c r="AV1199" s="13" t="s">
        <v>85</v>
      </c>
      <c r="AW1199" s="13" t="s">
        <v>33</v>
      </c>
      <c r="AX1199" s="13" t="s">
        <v>72</v>
      </c>
      <c r="AY1199" s="157" t="s">
        <v>166</v>
      </c>
    </row>
    <row r="1200" spans="2:51" s="13" customFormat="1">
      <c r="B1200" s="156"/>
      <c r="D1200" s="150" t="s">
        <v>177</v>
      </c>
      <c r="E1200" s="157" t="s">
        <v>19</v>
      </c>
      <c r="F1200" s="158" t="s">
        <v>2709</v>
      </c>
      <c r="H1200" s="159">
        <v>0.255</v>
      </c>
      <c r="I1200" s="160"/>
      <c r="L1200" s="156"/>
      <c r="M1200" s="161"/>
      <c r="T1200" s="162"/>
      <c r="AT1200" s="157" t="s">
        <v>177</v>
      </c>
      <c r="AU1200" s="157" t="s">
        <v>85</v>
      </c>
      <c r="AV1200" s="13" t="s">
        <v>85</v>
      </c>
      <c r="AW1200" s="13" t="s">
        <v>33</v>
      </c>
      <c r="AX1200" s="13" t="s">
        <v>72</v>
      </c>
      <c r="AY1200" s="157" t="s">
        <v>166</v>
      </c>
    </row>
    <row r="1201" spans="2:65" s="12" customFormat="1">
      <c r="B1201" s="149"/>
      <c r="D1201" s="150" t="s">
        <v>177</v>
      </c>
      <c r="E1201" s="151" t="s">
        <v>19</v>
      </c>
      <c r="F1201" s="152" t="s">
        <v>2549</v>
      </c>
      <c r="H1201" s="151" t="s">
        <v>19</v>
      </c>
      <c r="I1201" s="153"/>
      <c r="L1201" s="149"/>
      <c r="M1201" s="154"/>
      <c r="T1201" s="155"/>
      <c r="AT1201" s="151" t="s">
        <v>177</v>
      </c>
      <c r="AU1201" s="151" t="s">
        <v>85</v>
      </c>
      <c r="AV1201" s="12" t="s">
        <v>79</v>
      </c>
      <c r="AW1201" s="12" t="s">
        <v>33</v>
      </c>
      <c r="AX1201" s="12" t="s">
        <v>72</v>
      </c>
      <c r="AY1201" s="151" t="s">
        <v>166</v>
      </c>
    </row>
    <row r="1202" spans="2:65" s="13" customFormat="1">
      <c r="B1202" s="156"/>
      <c r="D1202" s="150" t="s">
        <v>177</v>
      </c>
      <c r="E1202" s="157" t="s">
        <v>19</v>
      </c>
      <c r="F1202" s="158" t="s">
        <v>2715</v>
      </c>
      <c r="H1202" s="159">
        <v>1.224</v>
      </c>
      <c r="I1202" s="160"/>
      <c r="L1202" s="156"/>
      <c r="M1202" s="161"/>
      <c r="T1202" s="162"/>
      <c r="AT1202" s="157" t="s">
        <v>177</v>
      </c>
      <c r="AU1202" s="157" t="s">
        <v>85</v>
      </c>
      <c r="AV1202" s="13" t="s">
        <v>85</v>
      </c>
      <c r="AW1202" s="13" t="s">
        <v>33</v>
      </c>
      <c r="AX1202" s="13" t="s">
        <v>72</v>
      </c>
      <c r="AY1202" s="157" t="s">
        <v>166</v>
      </c>
    </row>
    <row r="1203" spans="2:65" s="13" customFormat="1">
      <c r="B1203" s="156"/>
      <c r="D1203" s="150" t="s">
        <v>177</v>
      </c>
      <c r="E1203" s="157" t="s">
        <v>19</v>
      </c>
      <c r="F1203" s="158" t="s">
        <v>3169</v>
      </c>
      <c r="H1203" s="159">
        <v>2.2949999999999999</v>
      </c>
      <c r="I1203" s="160"/>
      <c r="L1203" s="156"/>
      <c r="M1203" s="161"/>
      <c r="T1203" s="162"/>
      <c r="AT1203" s="157" t="s">
        <v>177</v>
      </c>
      <c r="AU1203" s="157" t="s">
        <v>85</v>
      </c>
      <c r="AV1203" s="13" t="s">
        <v>85</v>
      </c>
      <c r="AW1203" s="13" t="s">
        <v>33</v>
      </c>
      <c r="AX1203" s="13" t="s">
        <v>72</v>
      </c>
      <c r="AY1203" s="157" t="s">
        <v>166</v>
      </c>
    </row>
    <row r="1204" spans="2:65" s="13" customFormat="1">
      <c r="B1204" s="156"/>
      <c r="D1204" s="150" t="s">
        <v>177</v>
      </c>
      <c r="E1204" s="157" t="s">
        <v>19</v>
      </c>
      <c r="F1204" s="158" t="s">
        <v>2709</v>
      </c>
      <c r="H1204" s="159">
        <v>0.255</v>
      </c>
      <c r="I1204" s="160"/>
      <c r="L1204" s="156"/>
      <c r="M1204" s="161"/>
      <c r="T1204" s="162"/>
      <c r="AT1204" s="157" t="s">
        <v>177</v>
      </c>
      <c r="AU1204" s="157" t="s">
        <v>85</v>
      </c>
      <c r="AV1204" s="13" t="s">
        <v>85</v>
      </c>
      <c r="AW1204" s="13" t="s">
        <v>33</v>
      </c>
      <c r="AX1204" s="13" t="s">
        <v>72</v>
      </c>
      <c r="AY1204" s="157" t="s">
        <v>166</v>
      </c>
    </row>
    <row r="1205" spans="2:65" s="15" customFormat="1">
      <c r="B1205" s="170"/>
      <c r="D1205" s="150" t="s">
        <v>177</v>
      </c>
      <c r="E1205" s="171" t="s">
        <v>19</v>
      </c>
      <c r="F1205" s="172" t="s">
        <v>228</v>
      </c>
      <c r="H1205" s="173">
        <v>21.331</v>
      </c>
      <c r="I1205" s="174"/>
      <c r="L1205" s="170"/>
      <c r="M1205" s="175"/>
      <c r="T1205" s="176"/>
      <c r="AT1205" s="171" t="s">
        <v>177</v>
      </c>
      <c r="AU1205" s="171" t="s">
        <v>85</v>
      </c>
      <c r="AV1205" s="15" t="s">
        <v>173</v>
      </c>
      <c r="AW1205" s="15" t="s">
        <v>33</v>
      </c>
      <c r="AX1205" s="15" t="s">
        <v>79</v>
      </c>
      <c r="AY1205" s="171" t="s">
        <v>166</v>
      </c>
    </row>
    <row r="1206" spans="2:65" s="1" customFormat="1" ht="16.5" customHeight="1">
      <c r="B1206" s="33"/>
      <c r="C1206" s="132" t="s">
        <v>1547</v>
      </c>
      <c r="D1206" s="132" t="s">
        <v>168</v>
      </c>
      <c r="E1206" s="133" t="s">
        <v>1758</v>
      </c>
      <c r="F1206" s="134" t="s">
        <v>1759</v>
      </c>
      <c r="G1206" s="135" t="s">
        <v>232</v>
      </c>
      <c r="H1206" s="136">
        <v>188.393</v>
      </c>
      <c r="I1206" s="137"/>
      <c r="J1206" s="138">
        <f>ROUND(I1206*H1206,2)</f>
        <v>0</v>
      </c>
      <c r="K1206" s="134" t="s">
        <v>172</v>
      </c>
      <c r="L1206" s="33"/>
      <c r="M1206" s="139" t="s">
        <v>19</v>
      </c>
      <c r="N1206" s="140" t="s">
        <v>44</v>
      </c>
      <c r="P1206" s="141">
        <f>O1206*H1206</f>
        <v>0</v>
      </c>
      <c r="Q1206" s="141">
        <v>2.0000000000000001E-4</v>
      </c>
      <c r="R1206" s="141">
        <f>Q1206*H1206</f>
        <v>3.76786E-2</v>
      </c>
      <c r="S1206" s="141">
        <v>0</v>
      </c>
      <c r="T1206" s="142">
        <f>S1206*H1206</f>
        <v>0</v>
      </c>
      <c r="AR1206" s="143" t="s">
        <v>291</v>
      </c>
      <c r="AT1206" s="143" t="s">
        <v>168</v>
      </c>
      <c r="AU1206" s="143" t="s">
        <v>85</v>
      </c>
      <c r="AY1206" s="18" t="s">
        <v>166</v>
      </c>
      <c r="BE1206" s="144">
        <f>IF(N1206="základní",J1206,0)</f>
        <v>0</v>
      </c>
      <c r="BF1206" s="144">
        <f>IF(N1206="snížená",J1206,0)</f>
        <v>0</v>
      </c>
      <c r="BG1206" s="144">
        <f>IF(N1206="zákl. přenesená",J1206,0)</f>
        <v>0</v>
      </c>
      <c r="BH1206" s="144">
        <f>IF(N1206="sníž. přenesená",J1206,0)</f>
        <v>0</v>
      </c>
      <c r="BI1206" s="144">
        <f>IF(N1206="nulová",J1206,0)</f>
        <v>0</v>
      </c>
      <c r="BJ1206" s="18" t="s">
        <v>85</v>
      </c>
      <c r="BK1206" s="144">
        <f>ROUND(I1206*H1206,2)</f>
        <v>0</v>
      </c>
      <c r="BL1206" s="18" t="s">
        <v>291</v>
      </c>
      <c r="BM1206" s="143" t="s">
        <v>3170</v>
      </c>
    </row>
    <row r="1207" spans="2:65" s="1" customFormat="1">
      <c r="B1207" s="33"/>
      <c r="D1207" s="145" t="s">
        <v>175</v>
      </c>
      <c r="F1207" s="146" t="s">
        <v>1761</v>
      </c>
      <c r="I1207" s="147"/>
      <c r="L1207" s="33"/>
      <c r="M1207" s="148"/>
      <c r="T1207" s="54"/>
      <c r="AT1207" s="18" t="s">
        <v>175</v>
      </c>
      <c r="AU1207" s="18" t="s">
        <v>85</v>
      </c>
    </row>
    <row r="1208" spans="2:65" s="13" customFormat="1">
      <c r="B1208" s="156"/>
      <c r="D1208" s="150" t="s">
        <v>177</v>
      </c>
      <c r="E1208" s="157" t="s">
        <v>19</v>
      </c>
      <c r="F1208" s="158" t="s">
        <v>3171</v>
      </c>
      <c r="H1208" s="159">
        <v>188.393</v>
      </c>
      <c r="I1208" s="160"/>
      <c r="L1208" s="156"/>
      <c r="M1208" s="161"/>
      <c r="T1208" s="162"/>
      <c r="AT1208" s="157" t="s">
        <v>177</v>
      </c>
      <c r="AU1208" s="157" t="s">
        <v>85</v>
      </c>
      <c r="AV1208" s="13" t="s">
        <v>85</v>
      </c>
      <c r="AW1208" s="13" t="s">
        <v>33</v>
      </c>
      <c r="AX1208" s="13" t="s">
        <v>79</v>
      </c>
      <c r="AY1208" s="157" t="s">
        <v>166</v>
      </c>
    </row>
    <row r="1209" spans="2:65" s="1" customFormat="1" ht="24.2" customHeight="1">
      <c r="B1209" s="33"/>
      <c r="C1209" s="132" t="s">
        <v>1554</v>
      </c>
      <c r="D1209" s="132" t="s">
        <v>168</v>
      </c>
      <c r="E1209" s="133" t="s">
        <v>1771</v>
      </c>
      <c r="F1209" s="134" t="s">
        <v>1772</v>
      </c>
      <c r="G1209" s="135" t="s">
        <v>232</v>
      </c>
      <c r="H1209" s="136">
        <v>188.393</v>
      </c>
      <c r="I1209" s="137"/>
      <c r="J1209" s="138">
        <f>ROUND(I1209*H1209,2)</f>
        <v>0</v>
      </c>
      <c r="K1209" s="134" t="s">
        <v>172</v>
      </c>
      <c r="L1209" s="33"/>
      <c r="M1209" s="139" t="s">
        <v>19</v>
      </c>
      <c r="N1209" s="140" t="s">
        <v>44</v>
      </c>
      <c r="P1209" s="141">
        <f>O1209*H1209</f>
        <v>0</v>
      </c>
      <c r="Q1209" s="141">
        <v>2.5999999999999998E-4</v>
      </c>
      <c r="R1209" s="141">
        <f>Q1209*H1209</f>
        <v>4.8982179999999993E-2</v>
      </c>
      <c r="S1209" s="141">
        <v>0</v>
      </c>
      <c r="T1209" s="142">
        <f>S1209*H1209</f>
        <v>0</v>
      </c>
      <c r="AR1209" s="143" t="s">
        <v>291</v>
      </c>
      <c r="AT1209" s="143" t="s">
        <v>168</v>
      </c>
      <c r="AU1209" s="143" t="s">
        <v>85</v>
      </c>
      <c r="AY1209" s="18" t="s">
        <v>166</v>
      </c>
      <c r="BE1209" s="144">
        <f>IF(N1209="základní",J1209,0)</f>
        <v>0</v>
      </c>
      <c r="BF1209" s="144">
        <f>IF(N1209="snížená",J1209,0)</f>
        <v>0</v>
      </c>
      <c r="BG1209" s="144">
        <f>IF(N1209="zákl. přenesená",J1209,0)</f>
        <v>0</v>
      </c>
      <c r="BH1209" s="144">
        <f>IF(N1209="sníž. přenesená",J1209,0)</f>
        <v>0</v>
      </c>
      <c r="BI1209" s="144">
        <f>IF(N1209="nulová",J1209,0)</f>
        <v>0</v>
      </c>
      <c r="BJ1209" s="18" t="s">
        <v>85</v>
      </c>
      <c r="BK1209" s="144">
        <f>ROUND(I1209*H1209,2)</f>
        <v>0</v>
      </c>
      <c r="BL1209" s="18" t="s">
        <v>291</v>
      </c>
      <c r="BM1209" s="143" t="s">
        <v>3172</v>
      </c>
    </row>
    <row r="1210" spans="2:65" s="1" customFormat="1">
      <c r="B1210" s="33"/>
      <c r="D1210" s="145" t="s">
        <v>175</v>
      </c>
      <c r="F1210" s="146" t="s">
        <v>1774</v>
      </c>
      <c r="I1210" s="147"/>
      <c r="L1210" s="33"/>
      <c r="M1210" s="189"/>
      <c r="N1210" s="190"/>
      <c r="O1210" s="190"/>
      <c r="P1210" s="190"/>
      <c r="Q1210" s="190"/>
      <c r="R1210" s="190"/>
      <c r="S1210" s="190"/>
      <c r="T1210" s="191"/>
      <c r="AT1210" s="18" t="s">
        <v>175</v>
      </c>
      <c r="AU1210" s="18" t="s">
        <v>85</v>
      </c>
    </row>
    <row r="1211" spans="2:65" s="1" customFormat="1" ht="6.95" customHeight="1">
      <c r="B1211" s="42"/>
      <c r="C1211" s="43"/>
      <c r="D1211" s="43"/>
      <c r="E1211" s="43"/>
      <c r="F1211" s="43"/>
      <c r="G1211" s="43"/>
      <c r="H1211" s="43"/>
      <c r="I1211" s="43"/>
      <c r="J1211" s="43"/>
      <c r="K1211" s="43"/>
      <c r="L1211" s="33"/>
    </row>
  </sheetData>
  <sheetProtection algorithmName="SHA-512" hashValue="z3K7gf9bHMi74gJzZUlKjU3LB31iHLUpDxOp0lcYWXkYZJ/ObNp/aacw4liKxUP5mgqr3UlrrsbjSux5kE8MlQ==" saltValue="Kri6caA/ohsHZCRdOEB7RqByxt8czYotFVdkwWjev/iNTBZxg1KN4jqAEnmh+qHiJVXFzGKJGOPiUJqRs5Qt2w==" spinCount="100000" sheet="1" objects="1" scenarios="1" formatColumns="0" formatRows="0" autoFilter="0"/>
  <autoFilter ref="C105:K1210"/>
  <mergeCells count="12">
    <mergeCell ref="E98:H98"/>
    <mergeCell ref="L2:V2"/>
    <mergeCell ref="E50:H50"/>
    <mergeCell ref="E52:H52"/>
    <mergeCell ref="E54:H54"/>
    <mergeCell ref="E94:H94"/>
    <mergeCell ref="E96:H96"/>
    <mergeCell ref="E7:H7"/>
    <mergeCell ref="E9:H9"/>
    <mergeCell ref="E11:H11"/>
    <mergeCell ref="E20:H20"/>
    <mergeCell ref="E29:H29"/>
  </mergeCells>
  <hyperlinks>
    <hyperlink ref="F110" r:id="rId1"/>
    <hyperlink ref="F114" r:id="rId2"/>
    <hyperlink ref="F118" r:id="rId3"/>
    <hyperlink ref="F126" r:id="rId4"/>
    <hyperlink ref="F130" r:id="rId5"/>
    <hyperlink ref="F137" r:id="rId6"/>
    <hyperlink ref="F144" r:id="rId7"/>
    <hyperlink ref="F148" r:id="rId8"/>
    <hyperlink ref="F151" r:id="rId9"/>
    <hyperlink ref="F160" r:id="rId10"/>
    <hyperlink ref="F168" r:id="rId11"/>
    <hyperlink ref="F179" r:id="rId12"/>
    <hyperlink ref="F202" r:id="rId13"/>
    <hyperlink ref="F206" r:id="rId14"/>
    <hyperlink ref="F210" r:id="rId15"/>
    <hyperlink ref="F222" r:id="rId16"/>
    <hyperlink ref="F226" r:id="rId17"/>
    <hyperlink ref="F240" r:id="rId18"/>
    <hyperlink ref="F242" r:id="rId19"/>
    <hyperlink ref="F254" r:id="rId20"/>
    <hyperlink ref="F260" r:id="rId21"/>
    <hyperlink ref="F282" r:id="rId22"/>
    <hyperlink ref="F295" r:id="rId23"/>
    <hyperlink ref="F297" r:id="rId24"/>
    <hyperlink ref="F310" r:id="rId25"/>
    <hyperlink ref="F323" r:id="rId26"/>
    <hyperlink ref="F334" r:id="rId27"/>
    <hyperlink ref="F336" r:id="rId28"/>
    <hyperlink ref="F351" r:id="rId29"/>
    <hyperlink ref="F363" r:id="rId30"/>
    <hyperlink ref="F370" r:id="rId31"/>
    <hyperlink ref="F380" r:id="rId32"/>
    <hyperlink ref="F390" r:id="rId33"/>
    <hyperlink ref="F400" r:id="rId34"/>
    <hyperlink ref="F421" r:id="rId35"/>
    <hyperlink ref="F423" r:id="rId36"/>
    <hyperlink ref="F425" r:id="rId37"/>
    <hyperlink ref="F432" r:id="rId38"/>
    <hyperlink ref="F443" r:id="rId39"/>
    <hyperlink ref="F450" r:id="rId40"/>
    <hyperlink ref="F462" r:id="rId41"/>
    <hyperlink ref="F466" r:id="rId42"/>
    <hyperlink ref="F475" r:id="rId43"/>
    <hyperlink ref="F477" r:id="rId44"/>
    <hyperlink ref="F505" r:id="rId45"/>
    <hyperlink ref="F507" r:id="rId46"/>
    <hyperlink ref="F518" r:id="rId47"/>
    <hyperlink ref="F520" r:id="rId48"/>
    <hyperlink ref="F524" r:id="rId49"/>
    <hyperlink ref="F528" r:id="rId50"/>
    <hyperlink ref="F530" r:id="rId51"/>
    <hyperlink ref="F532" r:id="rId52"/>
    <hyperlink ref="F536" r:id="rId53"/>
    <hyperlink ref="F575" r:id="rId54"/>
    <hyperlink ref="F590" r:id="rId55"/>
    <hyperlink ref="F609" r:id="rId56"/>
    <hyperlink ref="F615" r:id="rId57"/>
    <hyperlink ref="F621" r:id="rId58"/>
    <hyperlink ref="F633" r:id="rId59"/>
    <hyperlink ref="F647" r:id="rId60"/>
    <hyperlink ref="F662" r:id="rId61"/>
    <hyperlink ref="F668" r:id="rId62"/>
    <hyperlink ref="F687" r:id="rId63"/>
    <hyperlink ref="F689" r:id="rId64"/>
    <hyperlink ref="F693" r:id="rId65"/>
    <hyperlink ref="F704" r:id="rId66"/>
    <hyperlink ref="F711" r:id="rId67"/>
    <hyperlink ref="F715" r:id="rId68"/>
    <hyperlink ref="F719" r:id="rId69"/>
    <hyperlink ref="F723" r:id="rId70"/>
    <hyperlink ref="F729" r:id="rId71"/>
    <hyperlink ref="F739" r:id="rId72"/>
    <hyperlink ref="F751" r:id="rId73"/>
    <hyperlink ref="F770" r:id="rId74"/>
    <hyperlink ref="F777" r:id="rId75"/>
    <hyperlink ref="F783" r:id="rId76"/>
    <hyperlink ref="F787" r:id="rId77"/>
    <hyperlink ref="F802" r:id="rId78"/>
    <hyperlink ref="F809" r:id="rId79"/>
    <hyperlink ref="F815" r:id="rId80"/>
    <hyperlink ref="F821" r:id="rId81"/>
    <hyperlink ref="F832" r:id="rId82"/>
    <hyperlink ref="F844" r:id="rId83"/>
    <hyperlink ref="F846" r:id="rId84"/>
    <hyperlink ref="F848" r:id="rId85"/>
    <hyperlink ref="F850" r:id="rId86"/>
    <hyperlink ref="F853" r:id="rId87"/>
    <hyperlink ref="F855" r:id="rId88"/>
    <hyperlink ref="F857" r:id="rId89"/>
    <hyperlink ref="F859" r:id="rId90"/>
    <hyperlink ref="F861" r:id="rId91"/>
    <hyperlink ref="F864" r:id="rId92"/>
    <hyperlink ref="F868" r:id="rId93"/>
    <hyperlink ref="F872" r:id="rId94"/>
    <hyperlink ref="F878" r:id="rId95"/>
    <hyperlink ref="F882" r:id="rId96"/>
    <hyperlink ref="F885" r:id="rId97"/>
    <hyperlink ref="F903" r:id="rId98"/>
    <hyperlink ref="F906" r:id="rId99"/>
    <hyperlink ref="F913" r:id="rId100"/>
    <hyperlink ref="F924" r:id="rId101"/>
    <hyperlink ref="F927" r:id="rId102"/>
    <hyperlink ref="F935" r:id="rId103"/>
    <hyperlink ref="F944" r:id="rId104"/>
    <hyperlink ref="F955" r:id="rId105"/>
    <hyperlink ref="F959" r:id="rId106"/>
    <hyperlink ref="F968" r:id="rId107"/>
    <hyperlink ref="F974" r:id="rId108"/>
    <hyperlink ref="F985" r:id="rId109"/>
    <hyperlink ref="F991" r:id="rId110"/>
    <hyperlink ref="F999" r:id="rId111"/>
    <hyperlink ref="F1005" r:id="rId112"/>
    <hyperlink ref="F1011" r:id="rId113"/>
    <hyperlink ref="F1017" r:id="rId114"/>
    <hyperlink ref="F1020" r:id="rId115"/>
    <hyperlink ref="F1023" r:id="rId116"/>
    <hyperlink ref="F1027" r:id="rId117"/>
    <hyperlink ref="F1030" r:id="rId118"/>
    <hyperlink ref="F1033" r:id="rId119"/>
    <hyperlink ref="F1036" r:id="rId120"/>
    <hyperlink ref="F1043" r:id="rId121"/>
    <hyperlink ref="F1055" r:id="rId122"/>
    <hyperlink ref="F1069" r:id="rId123"/>
    <hyperlink ref="F1083" r:id="rId124"/>
    <hyperlink ref="F1086" r:id="rId125"/>
    <hyperlink ref="F1111" r:id="rId126"/>
    <hyperlink ref="F1125" r:id="rId127"/>
    <hyperlink ref="F1128" r:id="rId128"/>
    <hyperlink ref="F1131" r:id="rId129"/>
    <hyperlink ref="F1133" r:id="rId130"/>
    <hyperlink ref="F1135" r:id="rId131"/>
    <hyperlink ref="F1138" r:id="rId132"/>
    <hyperlink ref="F1152" r:id="rId133"/>
    <hyperlink ref="F1178" r:id="rId134"/>
    <hyperlink ref="F1182" r:id="rId135"/>
    <hyperlink ref="F1185" r:id="rId136"/>
    <hyperlink ref="F1207" r:id="rId137"/>
    <hyperlink ref="F1210" r:id="rId138"/>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39"/>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89"/>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95"/>
      <c r="M2" s="395"/>
      <c r="N2" s="395"/>
      <c r="O2" s="395"/>
      <c r="P2" s="395"/>
      <c r="Q2" s="395"/>
      <c r="R2" s="395"/>
      <c r="S2" s="395"/>
      <c r="T2" s="395"/>
      <c r="U2" s="395"/>
      <c r="V2" s="395"/>
      <c r="AT2" s="18" t="s">
        <v>112</v>
      </c>
    </row>
    <row r="3" spans="2:46" ht="6.95" customHeight="1">
      <c r="B3" s="19"/>
      <c r="C3" s="20"/>
      <c r="D3" s="20"/>
      <c r="E3" s="20"/>
      <c r="F3" s="20"/>
      <c r="G3" s="20"/>
      <c r="H3" s="20"/>
      <c r="I3" s="20"/>
      <c r="J3" s="20"/>
      <c r="K3" s="20"/>
      <c r="L3" s="21"/>
      <c r="AT3" s="18" t="s">
        <v>79</v>
      </c>
    </row>
    <row r="4" spans="2:46" ht="24.95" customHeight="1">
      <c r="B4" s="21"/>
      <c r="D4" s="22" t="s">
        <v>122</v>
      </c>
      <c r="L4" s="21"/>
      <c r="M4" s="91" t="s">
        <v>10</v>
      </c>
      <c r="AT4" s="18" t="s">
        <v>4</v>
      </c>
    </row>
    <row r="5" spans="2:46" ht="6.95" customHeight="1">
      <c r="B5" s="21"/>
      <c r="L5" s="21"/>
    </row>
    <row r="6" spans="2:46" ht="12" customHeight="1">
      <c r="B6" s="21"/>
      <c r="D6" s="28" t="s">
        <v>16</v>
      </c>
      <c r="L6" s="21"/>
    </row>
    <row r="7" spans="2:46" ht="16.5" customHeight="1">
      <c r="B7" s="21"/>
      <c r="E7" s="430" t="str">
        <f>'Rekapitulace stavby'!K6</f>
        <v>Byty BD Poštovní 648, Horní Slavkov</v>
      </c>
      <c r="F7" s="431"/>
      <c r="G7" s="431"/>
      <c r="H7" s="431"/>
      <c r="L7" s="21"/>
    </row>
    <row r="8" spans="2:46" ht="12" customHeight="1">
      <c r="B8" s="21"/>
      <c r="D8" s="28" t="s">
        <v>123</v>
      </c>
      <c r="L8" s="21"/>
    </row>
    <row r="9" spans="2:46" s="1" customFormat="1" ht="16.5" customHeight="1">
      <c r="B9" s="33"/>
      <c r="E9" s="430" t="s">
        <v>2433</v>
      </c>
      <c r="F9" s="429"/>
      <c r="G9" s="429"/>
      <c r="H9" s="429"/>
      <c r="L9" s="33"/>
    </row>
    <row r="10" spans="2:46" s="1" customFormat="1" ht="12" customHeight="1">
      <c r="B10" s="33"/>
      <c r="D10" s="28" t="s">
        <v>125</v>
      </c>
      <c r="L10" s="33"/>
    </row>
    <row r="11" spans="2:46" s="1" customFormat="1" ht="16.5" customHeight="1">
      <c r="B11" s="33"/>
      <c r="E11" s="423" t="s">
        <v>3173</v>
      </c>
      <c r="F11" s="429"/>
      <c r="G11" s="429"/>
      <c r="H11" s="429"/>
      <c r="L11" s="33"/>
    </row>
    <row r="12" spans="2:46" s="1" customFormat="1">
      <c r="B12" s="33"/>
      <c r="L12" s="33"/>
    </row>
    <row r="13" spans="2:46" s="1" customFormat="1" ht="12" customHeight="1">
      <c r="B13" s="33"/>
      <c r="D13" s="28" t="s">
        <v>18</v>
      </c>
      <c r="F13" s="26" t="s">
        <v>19</v>
      </c>
      <c r="I13" s="28" t="s">
        <v>20</v>
      </c>
      <c r="J13" s="26" t="s">
        <v>19</v>
      </c>
      <c r="L13" s="33"/>
    </row>
    <row r="14" spans="2:46" s="1" customFormat="1" ht="12" customHeight="1">
      <c r="B14" s="33"/>
      <c r="D14" s="28" t="s">
        <v>21</v>
      </c>
      <c r="F14" s="26" t="s">
        <v>22</v>
      </c>
      <c r="I14" s="28" t="s">
        <v>23</v>
      </c>
      <c r="J14" s="50" t="str">
        <f>'Rekapitulace stavby'!AN8</f>
        <v>29. 8. 2022</v>
      </c>
      <c r="L14" s="33"/>
    </row>
    <row r="15" spans="2:46" s="1" customFormat="1" ht="10.9" customHeight="1">
      <c r="B15" s="33"/>
      <c r="L15" s="33"/>
    </row>
    <row r="16" spans="2:46" s="1" customFormat="1" ht="12" customHeight="1">
      <c r="B16" s="33"/>
      <c r="D16" s="28" t="s">
        <v>25</v>
      </c>
      <c r="I16" s="28" t="s">
        <v>26</v>
      </c>
      <c r="J16" s="26" t="s">
        <v>19</v>
      </c>
      <c r="L16" s="33"/>
    </row>
    <row r="17" spans="2:12" s="1" customFormat="1" ht="18" customHeight="1">
      <c r="B17" s="33"/>
      <c r="E17" s="26" t="s">
        <v>27</v>
      </c>
      <c r="I17" s="28" t="s">
        <v>28</v>
      </c>
      <c r="J17" s="26" t="s">
        <v>19</v>
      </c>
      <c r="L17" s="33"/>
    </row>
    <row r="18" spans="2:12" s="1" customFormat="1" ht="6.95" customHeight="1">
      <c r="B18" s="33"/>
      <c r="L18" s="33"/>
    </row>
    <row r="19" spans="2:12" s="1" customFormat="1" ht="12" customHeight="1">
      <c r="B19" s="33"/>
      <c r="D19" s="28" t="s">
        <v>29</v>
      </c>
      <c r="I19" s="28" t="s">
        <v>26</v>
      </c>
      <c r="J19" s="29" t="str">
        <f>'Rekapitulace stavby'!AN13</f>
        <v>Vyplň údaj</v>
      </c>
      <c r="L19" s="33"/>
    </row>
    <row r="20" spans="2:12" s="1" customFormat="1" ht="18" customHeight="1">
      <c r="B20" s="33"/>
      <c r="E20" s="432" t="str">
        <f>'Rekapitulace stavby'!E14</f>
        <v>Vyplň údaj</v>
      </c>
      <c r="F20" s="414"/>
      <c r="G20" s="414"/>
      <c r="H20" s="414"/>
      <c r="I20" s="28" t="s">
        <v>28</v>
      </c>
      <c r="J20" s="29" t="str">
        <f>'Rekapitulace stavby'!AN14</f>
        <v>Vyplň údaj</v>
      </c>
      <c r="L20" s="33"/>
    </row>
    <row r="21" spans="2:12" s="1" customFormat="1" ht="6.95" customHeight="1">
      <c r="B21" s="33"/>
      <c r="L21" s="33"/>
    </row>
    <row r="22" spans="2:12" s="1" customFormat="1" ht="12" customHeight="1">
      <c r="B22" s="33"/>
      <c r="D22" s="28" t="s">
        <v>31</v>
      </c>
      <c r="I22" s="28" t="s">
        <v>26</v>
      </c>
      <c r="J22" s="26" t="s">
        <v>19</v>
      </c>
      <c r="L22" s="33"/>
    </row>
    <row r="23" spans="2:12" s="1" customFormat="1" ht="18" customHeight="1">
      <c r="B23" s="33"/>
      <c r="E23" s="26" t="s">
        <v>32</v>
      </c>
      <c r="I23" s="28" t="s">
        <v>28</v>
      </c>
      <c r="J23" s="26" t="s">
        <v>19</v>
      </c>
      <c r="L23" s="33"/>
    </row>
    <row r="24" spans="2:12" s="1" customFormat="1" ht="6.95" customHeight="1">
      <c r="B24" s="33"/>
      <c r="L24" s="33"/>
    </row>
    <row r="25" spans="2:12" s="1" customFormat="1" ht="12" customHeight="1">
      <c r="B25" s="33"/>
      <c r="D25" s="28" t="s">
        <v>34</v>
      </c>
      <c r="I25" s="28" t="s">
        <v>26</v>
      </c>
      <c r="J25" s="26" t="s">
        <v>19</v>
      </c>
      <c r="L25" s="33"/>
    </row>
    <row r="26" spans="2:12" s="1" customFormat="1" ht="18" customHeight="1">
      <c r="B26" s="33"/>
      <c r="E26" s="26" t="s">
        <v>35</v>
      </c>
      <c r="I26" s="28" t="s">
        <v>28</v>
      </c>
      <c r="J26" s="26" t="s">
        <v>19</v>
      </c>
      <c r="L26" s="33"/>
    </row>
    <row r="27" spans="2:12" s="1" customFormat="1" ht="6.95" customHeight="1">
      <c r="B27" s="33"/>
      <c r="L27" s="33"/>
    </row>
    <row r="28" spans="2:12" s="1" customFormat="1" ht="12" customHeight="1">
      <c r="B28" s="33"/>
      <c r="D28" s="28" t="s">
        <v>36</v>
      </c>
      <c r="L28" s="33"/>
    </row>
    <row r="29" spans="2:12" s="7" customFormat="1" ht="16.5" customHeight="1">
      <c r="B29" s="92"/>
      <c r="E29" s="418" t="s">
        <v>19</v>
      </c>
      <c r="F29" s="418"/>
      <c r="G29" s="418"/>
      <c r="H29" s="418"/>
      <c r="L29" s="92"/>
    </row>
    <row r="30" spans="2:12" s="1" customFormat="1" ht="6.95" customHeight="1">
      <c r="B30" s="33"/>
      <c r="L30" s="33"/>
    </row>
    <row r="31" spans="2:12" s="1" customFormat="1" ht="6.95" customHeight="1">
      <c r="B31" s="33"/>
      <c r="D31" s="51"/>
      <c r="E31" s="51"/>
      <c r="F31" s="51"/>
      <c r="G31" s="51"/>
      <c r="H31" s="51"/>
      <c r="I31" s="51"/>
      <c r="J31" s="51"/>
      <c r="K31" s="51"/>
      <c r="L31" s="33"/>
    </row>
    <row r="32" spans="2:12" s="1" customFormat="1" ht="25.35" customHeight="1">
      <c r="B32" s="33"/>
      <c r="D32" s="93" t="s">
        <v>38</v>
      </c>
      <c r="J32" s="64">
        <f>ROUND(J86, 2)</f>
        <v>0</v>
      </c>
      <c r="L32" s="33"/>
    </row>
    <row r="33" spans="2:12" s="1" customFormat="1" ht="6.95" customHeight="1">
      <c r="B33" s="33"/>
      <c r="D33" s="51"/>
      <c r="E33" s="51"/>
      <c r="F33" s="51"/>
      <c r="G33" s="51"/>
      <c r="H33" s="51"/>
      <c r="I33" s="51"/>
      <c r="J33" s="51"/>
      <c r="K33" s="51"/>
      <c r="L33" s="33"/>
    </row>
    <row r="34" spans="2:12" s="1" customFormat="1" ht="14.45" customHeight="1">
      <c r="B34" s="33"/>
      <c r="F34" s="36" t="s">
        <v>40</v>
      </c>
      <c r="I34" s="36" t="s">
        <v>39</v>
      </c>
      <c r="J34" s="36" t="s">
        <v>41</v>
      </c>
      <c r="L34" s="33"/>
    </row>
    <row r="35" spans="2:12" s="1" customFormat="1" ht="14.45" customHeight="1">
      <c r="B35" s="33"/>
      <c r="D35" s="53" t="s">
        <v>42</v>
      </c>
      <c r="E35" s="28" t="s">
        <v>43</v>
      </c>
      <c r="F35" s="84">
        <f>ROUND((SUM(BE86:BE88)),  2)</f>
        <v>0</v>
      </c>
      <c r="I35" s="94">
        <v>0.21</v>
      </c>
      <c r="J35" s="84">
        <f>ROUND(((SUM(BE86:BE88))*I35),  2)</f>
        <v>0</v>
      </c>
      <c r="L35" s="33"/>
    </row>
    <row r="36" spans="2:12" s="1" customFormat="1" ht="14.45" customHeight="1">
      <c r="B36" s="33"/>
      <c r="E36" s="28" t="s">
        <v>44</v>
      </c>
      <c r="F36" s="84">
        <f>ROUND((SUM(BF86:BF88)),  2)</f>
        <v>0</v>
      </c>
      <c r="I36" s="94">
        <v>0.15</v>
      </c>
      <c r="J36" s="84">
        <f>ROUND(((SUM(BF86:BF88))*I36),  2)</f>
        <v>0</v>
      </c>
      <c r="L36" s="33"/>
    </row>
    <row r="37" spans="2:12" s="1" customFormat="1" ht="14.45" hidden="1" customHeight="1">
      <c r="B37" s="33"/>
      <c r="E37" s="28" t="s">
        <v>45</v>
      </c>
      <c r="F37" s="84">
        <f>ROUND((SUM(BG86:BG88)),  2)</f>
        <v>0</v>
      </c>
      <c r="I37" s="94">
        <v>0.21</v>
      </c>
      <c r="J37" s="84">
        <f>0</f>
        <v>0</v>
      </c>
      <c r="L37" s="33"/>
    </row>
    <row r="38" spans="2:12" s="1" customFormat="1" ht="14.45" hidden="1" customHeight="1">
      <c r="B38" s="33"/>
      <c r="E38" s="28" t="s">
        <v>46</v>
      </c>
      <c r="F38" s="84">
        <f>ROUND((SUM(BH86:BH88)),  2)</f>
        <v>0</v>
      </c>
      <c r="I38" s="94">
        <v>0.15</v>
      </c>
      <c r="J38" s="84">
        <f>0</f>
        <v>0</v>
      </c>
      <c r="L38" s="33"/>
    </row>
    <row r="39" spans="2:12" s="1" customFormat="1" ht="14.45" hidden="1" customHeight="1">
      <c r="B39" s="33"/>
      <c r="E39" s="28" t="s">
        <v>47</v>
      </c>
      <c r="F39" s="84">
        <f>ROUND((SUM(BI86:BI88)),  2)</f>
        <v>0</v>
      </c>
      <c r="I39" s="94">
        <v>0</v>
      </c>
      <c r="J39" s="84">
        <f>0</f>
        <v>0</v>
      </c>
      <c r="L39" s="33"/>
    </row>
    <row r="40" spans="2:12" s="1" customFormat="1" ht="6.95" customHeight="1">
      <c r="B40" s="33"/>
      <c r="L40" s="33"/>
    </row>
    <row r="41" spans="2:12" s="1" customFormat="1" ht="25.35" customHeight="1">
      <c r="B41" s="33"/>
      <c r="C41" s="95"/>
      <c r="D41" s="96" t="s">
        <v>48</v>
      </c>
      <c r="E41" s="55"/>
      <c r="F41" s="55"/>
      <c r="G41" s="97" t="s">
        <v>49</v>
      </c>
      <c r="H41" s="98" t="s">
        <v>50</v>
      </c>
      <c r="I41" s="55"/>
      <c r="J41" s="99">
        <f>SUM(J32:J39)</f>
        <v>0</v>
      </c>
      <c r="K41" s="100"/>
      <c r="L41" s="33"/>
    </row>
    <row r="42" spans="2:12" s="1" customFormat="1" ht="14.45" customHeight="1">
      <c r="B42" s="42"/>
      <c r="C42" s="43"/>
      <c r="D42" s="43"/>
      <c r="E42" s="43"/>
      <c r="F42" s="43"/>
      <c r="G42" s="43"/>
      <c r="H42" s="43"/>
      <c r="I42" s="43"/>
      <c r="J42" s="43"/>
      <c r="K42" s="43"/>
      <c r="L42" s="33"/>
    </row>
    <row r="46" spans="2:12" s="1" customFormat="1" ht="6.95" customHeight="1">
      <c r="B46" s="44"/>
      <c r="C46" s="45"/>
      <c r="D46" s="45"/>
      <c r="E46" s="45"/>
      <c r="F46" s="45"/>
      <c r="G46" s="45"/>
      <c r="H46" s="45"/>
      <c r="I46" s="45"/>
      <c r="J46" s="45"/>
      <c r="K46" s="45"/>
      <c r="L46" s="33"/>
    </row>
    <row r="47" spans="2:12" s="1" customFormat="1" ht="24.95" customHeight="1">
      <c r="B47" s="33"/>
      <c r="C47" s="22" t="s">
        <v>127</v>
      </c>
      <c r="L47" s="33"/>
    </row>
    <row r="48" spans="2:12" s="1" customFormat="1" ht="6.95" customHeight="1">
      <c r="B48" s="33"/>
      <c r="L48" s="33"/>
    </row>
    <row r="49" spans="2:47" s="1" customFormat="1" ht="12" customHeight="1">
      <c r="B49" s="33"/>
      <c r="C49" s="28" t="s">
        <v>16</v>
      </c>
      <c r="L49" s="33"/>
    </row>
    <row r="50" spans="2:47" s="1" customFormat="1" ht="16.5" customHeight="1">
      <c r="B50" s="33"/>
      <c r="E50" s="430" t="str">
        <f>E7</f>
        <v>Byty BD Poštovní 648, Horní Slavkov</v>
      </c>
      <c r="F50" s="431"/>
      <c r="G50" s="431"/>
      <c r="H50" s="431"/>
      <c r="L50" s="33"/>
    </row>
    <row r="51" spans="2:47" ht="12" customHeight="1">
      <c r="B51" s="21"/>
      <c r="C51" s="28" t="s">
        <v>123</v>
      </c>
      <c r="L51" s="21"/>
    </row>
    <row r="52" spans="2:47" s="1" customFormat="1" ht="16.5" customHeight="1">
      <c r="B52" s="33"/>
      <c r="E52" s="430" t="s">
        <v>2433</v>
      </c>
      <c r="F52" s="429"/>
      <c r="G52" s="429"/>
      <c r="H52" s="429"/>
      <c r="L52" s="33"/>
    </row>
    <row r="53" spans="2:47" s="1" customFormat="1" ht="12" customHeight="1">
      <c r="B53" s="33"/>
      <c r="C53" s="28" t="s">
        <v>125</v>
      </c>
      <c r="L53" s="33"/>
    </row>
    <row r="54" spans="2:47" s="1" customFormat="1" ht="16.5" customHeight="1">
      <c r="B54" s="33"/>
      <c r="E54" s="423" t="str">
        <f>E11</f>
        <v>Neuz3 - Výtah</v>
      </c>
      <c r="F54" s="429"/>
      <c r="G54" s="429"/>
      <c r="H54" s="429"/>
      <c r="L54" s="33"/>
    </row>
    <row r="55" spans="2:47" s="1" customFormat="1" ht="6.95" customHeight="1">
      <c r="B55" s="33"/>
      <c r="L55" s="33"/>
    </row>
    <row r="56" spans="2:47" s="1" customFormat="1" ht="12" customHeight="1">
      <c r="B56" s="33"/>
      <c r="C56" s="28" t="s">
        <v>21</v>
      </c>
      <c r="F56" s="26" t="str">
        <f>F14</f>
        <v>Horní Slavkov, Poštovní 648</v>
      </c>
      <c r="I56" s="28" t="s">
        <v>23</v>
      </c>
      <c r="J56" s="50" t="str">
        <f>IF(J14="","",J14)</f>
        <v>29. 8. 2022</v>
      </c>
      <c r="L56" s="33"/>
    </row>
    <row r="57" spans="2:47" s="1" customFormat="1" ht="6.95" customHeight="1">
      <c r="B57" s="33"/>
      <c r="L57" s="33"/>
    </row>
    <row r="58" spans="2:47" s="1" customFormat="1" ht="15.2" customHeight="1">
      <c r="B58" s="33"/>
      <c r="C58" s="28" t="s">
        <v>25</v>
      </c>
      <c r="F58" s="26" t="str">
        <f>E17</f>
        <v>Město Horní Slavkov</v>
      </c>
      <c r="I58" s="28" t="s">
        <v>31</v>
      </c>
      <c r="J58" s="31" t="str">
        <f>E23</f>
        <v>CENTRA STAV s.r.o.</v>
      </c>
      <c r="L58" s="33"/>
    </row>
    <row r="59" spans="2:47" s="1" customFormat="1" ht="15.2" customHeight="1">
      <c r="B59" s="33"/>
      <c r="C59" s="28" t="s">
        <v>29</v>
      </c>
      <c r="F59" s="26" t="str">
        <f>IF(E20="","",E20)</f>
        <v>Vyplň údaj</v>
      </c>
      <c r="I59" s="28" t="s">
        <v>34</v>
      </c>
      <c r="J59" s="31" t="str">
        <f>E26</f>
        <v>Michal Kubelka</v>
      </c>
      <c r="L59" s="33"/>
    </row>
    <row r="60" spans="2:47" s="1" customFormat="1" ht="10.35" customHeight="1">
      <c r="B60" s="33"/>
      <c r="L60" s="33"/>
    </row>
    <row r="61" spans="2:47" s="1" customFormat="1" ht="29.25" customHeight="1">
      <c r="B61" s="33"/>
      <c r="C61" s="101" t="s">
        <v>128</v>
      </c>
      <c r="D61" s="95"/>
      <c r="E61" s="95"/>
      <c r="F61" s="95"/>
      <c r="G61" s="95"/>
      <c r="H61" s="95"/>
      <c r="I61" s="95"/>
      <c r="J61" s="102" t="s">
        <v>129</v>
      </c>
      <c r="K61" s="95"/>
      <c r="L61" s="33"/>
    </row>
    <row r="62" spans="2:47" s="1" customFormat="1" ht="10.35" customHeight="1">
      <c r="B62" s="33"/>
      <c r="L62" s="33"/>
    </row>
    <row r="63" spans="2:47" s="1" customFormat="1" ht="22.9" customHeight="1">
      <c r="B63" s="33"/>
      <c r="C63" s="103" t="s">
        <v>70</v>
      </c>
      <c r="J63" s="64">
        <f>J86</f>
        <v>0</v>
      </c>
      <c r="L63" s="33"/>
      <c r="AU63" s="18" t="s">
        <v>130</v>
      </c>
    </row>
    <row r="64" spans="2:47" s="8" customFormat="1" ht="24.95" customHeight="1">
      <c r="B64" s="104"/>
      <c r="D64" s="105" t="s">
        <v>3174</v>
      </c>
      <c r="E64" s="106"/>
      <c r="F64" s="106"/>
      <c r="G64" s="106"/>
      <c r="H64" s="106"/>
      <c r="I64" s="106"/>
      <c r="J64" s="107">
        <f>J87</f>
        <v>0</v>
      </c>
      <c r="L64" s="104"/>
    </row>
    <row r="65" spans="2:12" s="1" customFormat="1" ht="21.75" customHeight="1">
      <c r="B65" s="33"/>
      <c r="L65" s="33"/>
    </row>
    <row r="66" spans="2:12" s="1" customFormat="1" ht="6.95" customHeight="1">
      <c r="B66" s="42"/>
      <c r="C66" s="43"/>
      <c r="D66" s="43"/>
      <c r="E66" s="43"/>
      <c r="F66" s="43"/>
      <c r="G66" s="43"/>
      <c r="H66" s="43"/>
      <c r="I66" s="43"/>
      <c r="J66" s="43"/>
      <c r="K66" s="43"/>
      <c r="L66" s="33"/>
    </row>
    <row r="70" spans="2:12" s="1" customFormat="1" ht="6.95" customHeight="1">
      <c r="B70" s="44"/>
      <c r="C70" s="45"/>
      <c r="D70" s="45"/>
      <c r="E70" s="45"/>
      <c r="F70" s="45"/>
      <c r="G70" s="45"/>
      <c r="H70" s="45"/>
      <c r="I70" s="45"/>
      <c r="J70" s="45"/>
      <c r="K70" s="45"/>
      <c r="L70" s="33"/>
    </row>
    <row r="71" spans="2:12" s="1" customFormat="1" ht="24.95" customHeight="1">
      <c r="B71" s="33"/>
      <c r="C71" s="22" t="s">
        <v>151</v>
      </c>
      <c r="L71" s="33"/>
    </row>
    <row r="72" spans="2:12" s="1" customFormat="1" ht="6.95" customHeight="1">
      <c r="B72" s="33"/>
      <c r="L72" s="33"/>
    </row>
    <row r="73" spans="2:12" s="1" customFormat="1" ht="12" customHeight="1">
      <c r="B73" s="33"/>
      <c r="C73" s="28" t="s">
        <v>16</v>
      </c>
      <c r="L73" s="33"/>
    </row>
    <row r="74" spans="2:12" s="1" customFormat="1" ht="16.5" customHeight="1">
      <c r="B74" s="33"/>
      <c r="E74" s="430" t="str">
        <f>E7</f>
        <v>Byty BD Poštovní 648, Horní Slavkov</v>
      </c>
      <c r="F74" s="431"/>
      <c r="G74" s="431"/>
      <c r="H74" s="431"/>
      <c r="L74" s="33"/>
    </row>
    <row r="75" spans="2:12" ht="12" customHeight="1">
      <c r="B75" s="21"/>
      <c r="C75" s="28" t="s">
        <v>123</v>
      </c>
      <c r="L75" s="21"/>
    </row>
    <row r="76" spans="2:12" s="1" customFormat="1" ht="16.5" customHeight="1">
      <c r="B76" s="33"/>
      <c r="E76" s="430" t="s">
        <v>2433</v>
      </c>
      <c r="F76" s="429"/>
      <c r="G76" s="429"/>
      <c r="H76" s="429"/>
      <c r="L76" s="33"/>
    </row>
    <row r="77" spans="2:12" s="1" customFormat="1" ht="12" customHeight="1">
      <c r="B77" s="33"/>
      <c r="C77" s="28" t="s">
        <v>125</v>
      </c>
      <c r="L77" s="33"/>
    </row>
    <row r="78" spans="2:12" s="1" customFormat="1" ht="16.5" customHeight="1">
      <c r="B78" s="33"/>
      <c r="E78" s="423" t="str">
        <f>E11</f>
        <v>Neuz3 - Výtah</v>
      </c>
      <c r="F78" s="429"/>
      <c r="G78" s="429"/>
      <c r="H78" s="429"/>
      <c r="L78" s="33"/>
    </row>
    <row r="79" spans="2:12" s="1" customFormat="1" ht="6.95" customHeight="1">
      <c r="B79" s="33"/>
      <c r="L79" s="33"/>
    </row>
    <row r="80" spans="2:12" s="1" customFormat="1" ht="12" customHeight="1">
      <c r="B80" s="33"/>
      <c r="C80" s="28" t="s">
        <v>21</v>
      </c>
      <c r="F80" s="26" t="str">
        <f>F14</f>
        <v>Horní Slavkov, Poštovní 648</v>
      </c>
      <c r="I80" s="28" t="s">
        <v>23</v>
      </c>
      <c r="J80" s="50" t="str">
        <f>IF(J14="","",J14)</f>
        <v>29. 8. 2022</v>
      </c>
      <c r="L80" s="33"/>
    </row>
    <row r="81" spans="2:65" s="1" customFormat="1" ht="6.95" customHeight="1">
      <c r="B81" s="33"/>
      <c r="L81" s="33"/>
    </row>
    <row r="82" spans="2:65" s="1" customFormat="1" ht="15.2" customHeight="1">
      <c r="B82" s="33"/>
      <c r="C82" s="28" t="s">
        <v>25</v>
      </c>
      <c r="F82" s="26" t="str">
        <f>E17</f>
        <v>Město Horní Slavkov</v>
      </c>
      <c r="I82" s="28" t="s">
        <v>31</v>
      </c>
      <c r="J82" s="31" t="str">
        <f>E23</f>
        <v>CENTRA STAV s.r.o.</v>
      </c>
      <c r="L82" s="33"/>
    </row>
    <row r="83" spans="2:65" s="1" customFormat="1" ht="15.2" customHeight="1">
      <c r="B83" s="33"/>
      <c r="C83" s="28" t="s">
        <v>29</v>
      </c>
      <c r="F83" s="26" t="str">
        <f>IF(E20="","",E20)</f>
        <v>Vyplň údaj</v>
      </c>
      <c r="I83" s="28" t="s">
        <v>34</v>
      </c>
      <c r="J83" s="31" t="str">
        <f>E26</f>
        <v>Michal Kubelka</v>
      </c>
      <c r="L83" s="33"/>
    </row>
    <row r="84" spans="2:65" s="1" customFormat="1" ht="10.35" customHeight="1">
      <c r="B84" s="33"/>
      <c r="L84" s="33"/>
    </row>
    <row r="85" spans="2:65" s="10" customFormat="1" ht="29.25" customHeight="1">
      <c r="B85" s="112"/>
      <c r="C85" s="113" t="s">
        <v>152</v>
      </c>
      <c r="D85" s="114" t="s">
        <v>57</v>
      </c>
      <c r="E85" s="114" t="s">
        <v>53</v>
      </c>
      <c r="F85" s="114" t="s">
        <v>54</v>
      </c>
      <c r="G85" s="114" t="s">
        <v>153</v>
      </c>
      <c r="H85" s="114" t="s">
        <v>154</v>
      </c>
      <c r="I85" s="114" t="s">
        <v>155</v>
      </c>
      <c r="J85" s="114" t="s">
        <v>129</v>
      </c>
      <c r="K85" s="115" t="s">
        <v>156</v>
      </c>
      <c r="L85" s="112"/>
      <c r="M85" s="57" t="s">
        <v>19</v>
      </c>
      <c r="N85" s="58" t="s">
        <v>42</v>
      </c>
      <c r="O85" s="58" t="s">
        <v>157</v>
      </c>
      <c r="P85" s="58" t="s">
        <v>158</v>
      </c>
      <c r="Q85" s="58" t="s">
        <v>159</v>
      </c>
      <c r="R85" s="58" t="s">
        <v>160</v>
      </c>
      <c r="S85" s="58" t="s">
        <v>161</v>
      </c>
      <c r="T85" s="59" t="s">
        <v>162</v>
      </c>
    </row>
    <row r="86" spans="2:65" s="1" customFormat="1" ht="22.9" customHeight="1">
      <c r="B86" s="33"/>
      <c r="C86" s="62" t="s">
        <v>163</v>
      </c>
      <c r="J86" s="116">
        <f>BK86</f>
        <v>0</v>
      </c>
      <c r="L86" s="33"/>
      <c r="M86" s="60"/>
      <c r="N86" s="51"/>
      <c r="O86" s="51"/>
      <c r="P86" s="117">
        <f>P87</f>
        <v>0</v>
      </c>
      <c r="Q86" s="51"/>
      <c r="R86" s="117">
        <f>R87</f>
        <v>0</v>
      </c>
      <c r="S86" s="51"/>
      <c r="T86" s="118">
        <f>T87</f>
        <v>0</v>
      </c>
      <c r="AT86" s="18" t="s">
        <v>71</v>
      </c>
      <c r="AU86" s="18" t="s">
        <v>130</v>
      </c>
      <c r="BK86" s="119">
        <f>BK87</f>
        <v>0</v>
      </c>
    </row>
    <row r="87" spans="2:65" s="11" customFormat="1" ht="25.9" customHeight="1">
      <c r="B87" s="120"/>
      <c r="D87" s="121" t="s">
        <v>71</v>
      </c>
      <c r="E87" s="122" t="s">
        <v>3175</v>
      </c>
      <c r="F87" s="122" t="s">
        <v>3176</v>
      </c>
      <c r="I87" s="123"/>
      <c r="J87" s="124">
        <f>BK87</f>
        <v>0</v>
      </c>
      <c r="L87" s="120"/>
      <c r="M87" s="125"/>
      <c r="P87" s="126">
        <f>P88</f>
        <v>0</v>
      </c>
      <c r="R87" s="126">
        <f>R88</f>
        <v>0</v>
      </c>
      <c r="T87" s="127">
        <f>T88</f>
        <v>0</v>
      </c>
      <c r="AR87" s="121" t="s">
        <v>173</v>
      </c>
      <c r="AT87" s="128" t="s">
        <v>71</v>
      </c>
      <c r="AU87" s="128" t="s">
        <v>72</v>
      </c>
      <c r="AY87" s="121" t="s">
        <v>166</v>
      </c>
      <c r="BK87" s="129">
        <f>BK88</f>
        <v>0</v>
      </c>
    </row>
    <row r="88" spans="2:65" s="1" customFormat="1" ht="21.75" customHeight="1">
      <c r="B88" s="33"/>
      <c r="C88" s="132" t="s">
        <v>79</v>
      </c>
      <c r="D88" s="132" t="s">
        <v>168</v>
      </c>
      <c r="E88" s="133" t="s">
        <v>3177</v>
      </c>
      <c r="F88" s="134" t="s">
        <v>3178</v>
      </c>
      <c r="G88" s="135" t="s">
        <v>948</v>
      </c>
      <c r="H88" s="136">
        <v>1</v>
      </c>
      <c r="I88" s="137"/>
      <c r="J88" s="138">
        <f>ROUND(I88*H88,2)</f>
        <v>0</v>
      </c>
      <c r="K88" s="134" t="s">
        <v>19</v>
      </c>
      <c r="L88" s="33"/>
      <c r="M88" s="192" t="s">
        <v>19</v>
      </c>
      <c r="N88" s="193" t="s">
        <v>44</v>
      </c>
      <c r="O88" s="190"/>
      <c r="P88" s="194">
        <f>O88*H88</f>
        <v>0</v>
      </c>
      <c r="Q88" s="194">
        <v>0</v>
      </c>
      <c r="R88" s="194">
        <f>Q88*H88</f>
        <v>0</v>
      </c>
      <c r="S88" s="194">
        <v>0</v>
      </c>
      <c r="T88" s="195">
        <f>S88*H88</f>
        <v>0</v>
      </c>
      <c r="AR88" s="143" t="s">
        <v>1829</v>
      </c>
      <c r="AT88" s="143" t="s">
        <v>168</v>
      </c>
      <c r="AU88" s="143" t="s">
        <v>79</v>
      </c>
      <c r="AY88" s="18" t="s">
        <v>166</v>
      </c>
      <c r="BE88" s="144">
        <f>IF(N88="základní",J88,0)</f>
        <v>0</v>
      </c>
      <c r="BF88" s="144">
        <f>IF(N88="snížená",J88,0)</f>
        <v>0</v>
      </c>
      <c r="BG88" s="144">
        <f>IF(N88="zákl. přenesená",J88,0)</f>
        <v>0</v>
      </c>
      <c r="BH88" s="144">
        <f>IF(N88="sníž. přenesená",J88,0)</f>
        <v>0</v>
      </c>
      <c r="BI88" s="144">
        <f>IF(N88="nulová",J88,0)</f>
        <v>0</v>
      </c>
      <c r="BJ88" s="18" t="s">
        <v>85</v>
      </c>
      <c r="BK88" s="144">
        <f>ROUND(I88*H88,2)</f>
        <v>0</v>
      </c>
      <c r="BL88" s="18" t="s">
        <v>1829</v>
      </c>
      <c r="BM88" s="143" t="s">
        <v>3179</v>
      </c>
    </row>
    <row r="89" spans="2:65" s="1" customFormat="1" ht="6.95" customHeight="1">
      <c r="B89" s="42"/>
      <c r="C89" s="43"/>
      <c r="D89" s="43"/>
      <c r="E89" s="43"/>
      <c r="F89" s="43"/>
      <c r="G89" s="43"/>
      <c r="H89" s="43"/>
      <c r="I89" s="43"/>
      <c r="J89" s="43"/>
      <c r="K89" s="43"/>
      <c r="L89" s="33"/>
    </row>
  </sheetData>
  <sheetProtection algorithmName="SHA-512" hashValue="5NlMq2stxbaCqb4kaK2a0kwf0Q0BeINfeh0TM27sYErxdjCWN5t8WeyM2TiveR3srTru+sCnkGlc4/5G/6duXQ==" saltValue="qR5nlMcvmGp7Vw95dJxzRTxqkdkKXcKRbTkZonXcWH3xavmUtN2uhq7ABAnV8qsRZ/L3H5rYY2Q2FRh+YzbXQQ==" spinCount="100000" sheet="1" objects="1" scenarios="1" formatColumns="0" formatRows="0" autoFilter="0"/>
  <autoFilter ref="C85:K88"/>
  <mergeCells count="12">
    <mergeCell ref="E78:H78"/>
    <mergeCell ref="L2:V2"/>
    <mergeCell ref="E50:H50"/>
    <mergeCell ref="E52:H52"/>
    <mergeCell ref="E54:H54"/>
    <mergeCell ref="E74:H74"/>
    <mergeCell ref="E76:H76"/>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219"/>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95"/>
      <c r="M2" s="395"/>
      <c r="N2" s="395"/>
      <c r="O2" s="395"/>
      <c r="P2" s="395"/>
      <c r="Q2" s="395"/>
      <c r="R2" s="395"/>
      <c r="S2" s="395"/>
      <c r="T2" s="395"/>
      <c r="U2" s="395"/>
      <c r="V2" s="395"/>
      <c r="AT2" s="18" t="s">
        <v>115</v>
      </c>
    </row>
    <row r="3" spans="2:46" ht="6.95" customHeight="1">
      <c r="B3" s="19"/>
      <c r="C3" s="20"/>
      <c r="D3" s="20"/>
      <c r="E3" s="20"/>
      <c r="F3" s="20"/>
      <c r="G3" s="20"/>
      <c r="H3" s="20"/>
      <c r="I3" s="20"/>
      <c r="J3" s="20"/>
      <c r="K3" s="20"/>
      <c r="L3" s="21"/>
      <c r="AT3" s="18" t="s">
        <v>79</v>
      </c>
    </row>
    <row r="4" spans="2:46" ht="24.95" customHeight="1">
      <c r="B4" s="21"/>
      <c r="D4" s="22" t="s">
        <v>122</v>
      </c>
      <c r="L4" s="21"/>
      <c r="M4" s="91" t="s">
        <v>10</v>
      </c>
      <c r="AT4" s="18" t="s">
        <v>4</v>
      </c>
    </row>
    <row r="5" spans="2:46" ht="6.95" customHeight="1">
      <c r="B5" s="21"/>
      <c r="L5" s="21"/>
    </row>
    <row r="6" spans="2:46" ht="12" customHeight="1">
      <c r="B6" s="21"/>
      <c r="D6" s="28" t="s">
        <v>16</v>
      </c>
      <c r="L6" s="21"/>
    </row>
    <row r="7" spans="2:46" ht="16.5" customHeight="1">
      <c r="B7" s="21"/>
      <c r="E7" s="430" t="str">
        <f>'Rekapitulace stavby'!K6</f>
        <v>Byty BD Poštovní 648, Horní Slavkov</v>
      </c>
      <c r="F7" s="431"/>
      <c r="G7" s="431"/>
      <c r="H7" s="431"/>
      <c r="L7" s="21"/>
    </row>
    <row r="8" spans="2:46" ht="12" customHeight="1">
      <c r="B8" s="21"/>
      <c r="D8" s="28" t="s">
        <v>123</v>
      </c>
      <c r="L8" s="21"/>
    </row>
    <row r="9" spans="2:46" s="1" customFormat="1" ht="16.5" customHeight="1">
      <c r="B9" s="33"/>
      <c r="E9" s="430" t="s">
        <v>2433</v>
      </c>
      <c r="F9" s="429"/>
      <c r="G9" s="429"/>
      <c r="H9" s="429"/>
      <c r="L9" s="33"/>
    </row>
    <row r="10" spans="2:46" s="1" customFormat="1" ht="12" customHeight="1">
      <c r="B10" s="33"/>
      <c r="D10" s="28" t="s">
        <v>125</v>
      </c>
      <c r="L10" s="33"/>
    </row>
    <row r="11" spans="2:46" s="1" customFormat="1" ht="16.5" customHeight="1">
      <c r="B11" s="33"/>
      <c r="E11" s="423" t="s">
        <v>3180</v>
      </c>
      <c r="F11" s="429"/>
      <c r="G11" s="429"/>
      <c r="H11" s="429"/>
      <c r="L11" s="33"/>
    </row>
    <row r="12" spans="2:46" s="1" customFormat="1">
      <c r="B12" s="33"/>
      <c r="L12" s="33"/>
    </row>
    <row r="13" spans="2:46" s="1" customFormat="1" ht="12" customHeight="1">
      <c r="B13" s="33"/>
      <c r="D13" s="28" t="s">
        <v>18</v>
      </c>
      <c r="F13" s="26" t="s">
        <v>19</v>
      </c>
      <c r="I13" s="28" t="s">
        <v>20</v>
      </c>
      <c r="J13" s="26" t="s">
        <v>19</v>
      </c>
      <c r="L13" s="33"/>
    </row>
    <row r="14" spans="2:46" s="1" customFormat="1" ht="12" customHeight="1">
      <c r="B14" s="33"/>
      <c r="D14" s="28" t="s">
        <v>21</v>
      </c>
      <c r="F14" s="26" t="s">
        <v>22</v>
      </c>
      <c r="I14" s="28" t="s">
        <v>23</v>
      </c>
      <c r="J14" s="50" t="str">
        <f>'Rekapitulace stavby'!AN8</f>
        <v>29. 8. 2022</v>
      </c>
      <c r="L14" s="33"/>
    </row>
    <row r="15" spans="2:46" s="1" customFormat="1" ht="10.9" customHeight="1">
      <c r="B15" s="33"/>
      <c r="L15" s="33"/>
    </row>
    <row r="16" spans="2:46" s="1" customFormat="1" ht="12" customHeight="1">
      <c r="B16" s="33"/>
      <c r="D16" s="28" t="s">
        <v>25</v>
      </c>
      <c r="I16" s="28" t="s">
        <v>26</v>
      </c>
      <c r="J16" s="26" t="s">
        <v>19</v>
      </c>
      <c r="L16" s="33"/>
    </row>
    <row r="17" spans="2:12" s="1" customFormat="1" ht="18" customHeight="1">
      <c r="B17" s="33"/>
      <c r="E17" s="26" t="s">
        <v>27</v>
      </c>
      <c r="I17" s="28" t="s">
        <v>28</v>
      </c>
      <c r="J17" s="26" t="s">
        <v>19</v>
      </c>
      <c r="L17" s="33"/>
    </row>
    <row r="18" spans="2:12" s="1" customFormat="1" ht="6.95" customHeight="1">
      <c r="B18" s="33"/>
      <c r="L18" s="33"/>
    </row>
    <row r="19" spans="2:12" s="1" customFormat="1" ht="12" customHeight="1">
      <c r="B19" s="33"/>
      <c r="D19" s="28" t="s">
        <v>29</v>
      </c>
      <c r="I19" s="28" t="s">
        <v>26</v>
      </c>
      <c r="J19" s="29" t="str">
        <f>'Rekapitulace stavby'!AN13</f>
        <v>Vyplň údaj</v>
      </c>
      <c r="L19" s="33"/>
    </row>
    <row r="20" spans="2:12" s="1" customFormat="1" ht="18" customHeight="1">
      <c r="B20" s="33"/>
      <c r="E20" s="432" t="str">
        <f>'Rekapitulace stavby'!E14</f>
        <v>Vyplň údaj</v>
      </c>
      <c r="F20" s="414"/>
      <c r="G20" s="414"/>
      <c r="H20" s="414"/>
      <c r="I20" s="28" t="s">
        <v>28</v>
      </c>
      <c r="J20" s="29" t="str">
        <f>'Rekapitulace stavby'!AN14</f>
        <v>Vyplň údaj</v>
      </c>
      <c r="L20" s="33"/>
    </row>
    <row r="21" spans="2:12" s="1" customFormat="1" ht="6.95" customHeight="1">
      <c r="B21" s="33"/>
      <c r="L21" s="33"/>
    </row>
    <row r="22" spans="2:12" s="1" customFormat="1" ht="12" customHeight="1">
      <c r="B22" s="33"/>
      <c r="D22" s="28" t="s">
        <v>31</v>
      </c>
      <c r="I22" s="28" t="s">
        <v>26</v>
      </c>
      <c r="J22" s="26" t="s">
        <v>19</v>
      </c>
      <c r="L22" s="33"/>
    </row>
    <row r="23" spans="2:12" s="1" customFormat="1" ht="18" customHeight="1">
      <c r="B23" s="33"/>
      <c r="E23" s="26" t="s">
        <v>32</v>
      </c>
      <c r="I23" s="28" t="s">
        <v>28</v>
      </c>
      <c r="J23" s="26" t="s">
        <v>19</v>
      </c>
      <c r="L23" s="33"/>
    </row>
    <row r="24" spans="2:12" s="1" customFormat="1" ht="6.95" customHeight="1">
      <c r="B24" s="33"/>
      <c r="L24" s="33"/>
    </row>
    <row r="25" spans="2:12" s="1" customFormat="1" ht="12" customHeight="1">
      <c r="B25" s="33"/>
      <c r="D25" s="28" t="s">
        <v>34</v>
      </c>
      <c r="I25" s="28" t="s">
        <v>26</v>
      </c>
      <c r="J25" s="26" t="s">
        <v>19</v>
      </c>
      <c r="L25" s="33"/>
    </row>
    <row r="26" spans="2:12" s="1" customFormat="1" ht="18" customHeight="1">
      <c r="B26" s="33"/>
      <c r="E26" s="26" t="s">
        <v>35</v>
      </c>
      <c r="I26" s="28" t="s">
        <v>28</v>
      </c>
      <c r="J26" s="26" t="s">
        <v>19</v>
      </c>
      <c r="L26" s="33"/>
    </row>
    <row r="27" spans="2:12" s="1" customFormat="1" ht="6.95" customHeight="1">
      <c r="B27" s="33"/>
      <c r="L27" s="33"/>
    </row>
    <row r="28" spans="2:12" s="1" customFormat="1" ht="12" customHeight="1">
      <c r="B28" s="33"/>
      <c r="D28" s="28" t="s">
        <v>36</v>
      </c>
      <c r="L28" s="33"/>
    </row>
    <row r="29" spans="2:12" s="7" customFormat="1" ht="16.5" customHeight="1">
      <c r="B29" s="92"/>
      <c r="E29" s="418" t="s">
        <v>19</v>
      </c>
      <c r="F29" s="418"/>
      <c r="G29" s="418"/>
      <c r="H29" s="418"/>
      <c r="L29" s="92"/>
    </row>
    <row r="30" spans="2:12" s="1" customFormat="1" ht="6.95" customHeight="1">
      <c r="B30" s="33"/>
      <c r="L30" s="33"/>
    </row>
    <row r="31" spans="2:12" s="1" customFormat="1" ht="6.95" customHeight="1">
      <c r="B31" s="33"/>
      <c r="D31" s="51"/>
      <c r="E31" s="51"/>
      <c r="F31" s="51"/>
      <c r="G31" s="51"/>
      <c r="H31" s="51"/>
      <c r="I31" s="51"/>
      <c r="J31" s="51"/>
      <c r="K31" s="51"/>
      <c r="L31" s="33"/>
    </row>
    <row r="32" spans="2:12" s="1" customFormat="1" ht="25.35" customHeight="1">
      <c r="B32" s="33"/>
      <c r="D32" s="93" t="s">
        <v>38</v>
      </c>
      <c r="J32" s="64">
        <f>ROUND(J94, 2)</f>
        <v>0</v>
      </c>
      <c r="L32" s="33"/>
    </row>
    <row r="33" spans="2:12" s="1" customFormat="1" ht="6.95" customHeight="1">
      <c r="B33" s="33"/>
      <c r="D33" s="51"/>
      <c r="E33" s="51"/>
      <c r="F33" s="51"/>
      <c r="G33" s="51"/>
      <c r="H33" s="51"/>
      <c r="I33" s="51"/>
      <c r="J33" s="51"/>
      <c r="K33" s="51"/>
      <c r="L33" s="33"/>
    </row>
    <row r="34" spans="2:12" s="1" customFormat="1" ht="14.45" customHeight="1">
      <c r="B34" s="33"/>
      <c r="F34" s="36" t="s">
        <v>40</v>
      </c>
      <c r="I34" s="36" t="s">
        <v>39</v>
      </c>
      <c r="J34" s="36" t="s">
        <v>41</v>
      </c>
      <c r="L34" s="33"/>
    </row>
    <row r="35" spans="2:12" s="1" customFormat="1" ht="14.45" customHeight="1">
      <c r="B35" s="33"/>
      <c r="D35" s="53" t="s">
        <v>42</v>
      </c>
      <c r="E35" s="28" t="s">
        <v>43</v>
      </c>
      <c r="F35" s="84">
        <f>ROUND((SUM(BE94:BE218)),  2)</f>
        <v>0</v>
      </c>
      <c r="I35" s="94">
        <v>0.21</v>
      </c>
      <c r="J35" s="84">
        <f>ROUND(((SUM(BE94:BE218))*I35),  2)</f>
        <v>0</v>
      </c>
      <c r="L35" s="33"/>
    </row>
    <row r="36" spans="2:12" s="1" customFormat="1" ht="14.45" customHeight="1">
      <c r="B36" s="33"/>
      <c r="E36" s="28" t="s">
        <v>44</v>
      </c>
      <c r="F36" s="84">
        <f>ROUND((SUM(BF94:BF218)),  2)</f>
        <v>0</v>
      </c>
      <c r="I36" s="94">
        <v>0.15</v>
      </c>
      <c r="J36" s="84">
        <f>ROUND(((SUM(BF94:BF218))*I36),  2)</f>
        <v>0</v>
      </c>
      <c r="L36" s="33"/>
    </row>
    <row r="37" spans="2:12" s="1" customFormat="1" ht="14.45" hidden="1" customHeight="1">
      <c r="B37" s="33"/>
      <c r="E37" s="28" t="s">
        <v>45</v>
      </c>
      <c r="F37" s="84">
        <f>ROUND((SUM(BG94:BG218)),  2)</f>
        <v>0</v>
      </c>
      <c r="I37" s="94">
        <v>0.21</v>
      </c>
      <c r="J37" s="84">
        <f>0</f>
        <v>0</v>
      </c>
      <c r="L37" s="33"/>
    </row>
    <row r="38" spans="2:12" s="1" customFormat="1" ht="14.45" hidden="1" customHeight="1">
      <c r="B38" s="33"/>
      <c r="E38" s="28" t="s">
        <v>46</v>
      </c>
      <c r="F38" s="84">
        <f>ROUND((SUM(BH94:BH218)),  2)</f>
        <v>0</v>
      </c>
      <c r="I38" s="94">
        <v>0.15</v>
      </c>
      <c r="J38" s="84">
        <f>0</f>
        <v>0</v>
      </c>
      <c r="L38" s="33"/>
    </row>
    <row r="39" spans="2:12" s="1" customFormat="1" ht="14.45" hidden="1" customHeight="1">
      <c r="B39" s="33"/>
      <c r="E39" s="28" t="s">
        <v>47</v>
      </c>
      <c r="F39" s="84">
        <f>ROUND((SUM(BI94:BI218)),  2)</f>
        <v>0</v>
      </c>
      <c r="I39" s="94">
        <v>0</v>
      </c>
      <c r="J39" s="84">
        <f>0</f>
        <v>0</v>
      </c>
      <c r="L39" s="33"/>
    </row>
    <row r="40" spans="2:12" s="1" customFormat="1" ht="6.95" customHeight="1">
      <c r="B40" s="33"/>
      <c r="L40" s="33"/>
    </row>
    <row r="41" spans="2:12" s="1" customFormat="1" ht="25.35" customHeight="1">
      <c r="B41" s="33"/>
      <c r="C41" s="95"/>
      <c r="D41" s="96" t="s">
        <v>48</v>
      </c>
      <c r="E41" s="55"/>
      <c r="F41" s="55"/>
      <c r="G41" s="97" t="s">
        <v>49</v>
      </c>
      <c r="H41" s="98" t="s">
        <v>50</v>
      </c>
      <c r="I41" s="55"/>
      <c r="J41" s="99">
        <f>SUM(J32:J39)</f>
        <v>0</v>
      </c>
      <c r="K41" s="100"/>
      <c r="L41" s="33"/>
    </row>
    <row r="42" spans="2:12" s="1" customFormat="1" ht="14.45" customHeight="1">
      <c r="B42" s="42"/>
      <c r="C42" s="43"/>
      <c r="D42" s="43"/>
      <c r="E42" s="43"/>
      <c r="F42" s="43"/>
      <c r="G42" s="43"/>
      <c r="H42" s="43"/>
      <c r="I42" s="43"/>
      <c r="J42" s="43"/>
      <c r="K42" s="43"/>
      <c r="L42" s="33"/>
    </row>
    <row r="46" spans="2:12" s="1" customFormat="1" ht="6.95" customHeight="1">
      <c r="B46" s="44"/>
      <c r="C46" s="45"/>
      <c r="D46" s="45"/>
      <c r="E46" s="45"/>
      <c r="F46" s="45"/>
      <c r="G46" s="45"/>
      <c r="H46" s="45"/>
      <c r="I46" s="45"/>
      <c r="J46" s="45"/>
      <c r="K46" s="45"/>
      <c r="L46" s="33"/>
    </row>
    <row r="47" spans="2:12" s="1" customFormat="1" ht="24.95" customHeight="1">
      <c r="B47" s="33"/>
      <c r="C47" s="22" t="s">
        <v>127</v>
      </c>
      <c r="L47" s="33"/>
    </row>
    <row r="48" spans="2:12" s="1" customFormat="1" ht="6.95" customHeight="1">
      <c r="B48" s="33"/>
      <c r="L48" s="33"/>
    </row>
    <row r="49" spans="2:47" s="1" customFormat="1" ht="12" customHeight="1">
      <c r="B49" s="33"/>
      <c r="C49" s="28" t="s">
        <v>16</v>
      </c>
      <c r="L49" s="33"/>
    </row>
    <row r="50" spans="2:47" s="1" customFormat="1" ht="16.5" customHeight="1">
      <c r="B50" s="33"/>
      <c r="E50" s="430" t="str">
        <f>E7</f>
        <v>Byty BD Poštovní 648, Horní Slavkov</v>
      </c>
      <c r="F50" s="431"/>
      <c r="G50" s="431"/>
      <c r="H50" s="431"/>
      <c r="L50" s="33"/>
    </row>
    <row r="51" spans="2:47" ht="12" customHeight="1">
      <c r="B51" s="21"/>
      <c r="C51" s="28" t="s">
        <v>123</v>
      </c>
      <c r="L51" s="21"/>
    </row>
    <row r="52" spans="2:47" s="1" customFormat="1" ht="16.5" customHeight="1">
      <c r="B52" s="33"/>
      <c r="E52" s="430" t="s">
        <v>2433</v>
      </c>
      <c r="F52" s="429"/>
      <c r="G52" s="429"/>
      <c r="H52" s="429"/>
      <c r="L52" s="33"/>
    </row>
    <row r="53" spans="2:47" s="1" customFormat="1" ht="12" customHeight="1">
      <c r="B53" s="33"/>
      <c r="C53" s="28" t="s">
        <v>125</v>
      </c>
      <c r="L53" s="33"/>
    </row>
    <row r="54" spans="2:47" s="1" customFormat="1" ht="16.5" customHeight="1">
      <c r="B54" s="33"/>
      <c r="E54" s="423" t="str">
        <f>E11</f>
        <v>Neuz4 - Prohloubení výtahové šachty</v>
      </c>
      <c r="F54" s="429"/>
      <c r="G54" s="429"/>
      <c r="H54" s="429"/>
      <c r="L54" s="33"/>
    </row>
    <row r="55" spans="2:47" s="1" customFormat="1" ht="6.95" customHeight="1">
      <c r="B55" s="33"/>
      <c r="L55" s="33"/>
    </row>
    <row r="56" spans="2:47" s="1" customFormat="1" ht="12" customHeight="1">
      <c r="B56" s="33"/>
      <c r="C56" s="28" t="s">
        <v>21</v>
      </c>
      <c r="F56" s="26" t="str">
        <f>F14</f>
        <v>Horní Slavkov, Poštovní 648</v>
      </c>
      <c r="I56" s="28" t="s">
        <v>23</v>
      </c>
      <c r="J56" s="50" t="str">
        <f>IF(J14="","",J14)</f>
        <v>29. 8. 2022</v>
      </c>
      <c r="L56" s="33"/>
    </row>
    <row r="57" spans="2:47" s="1" customFormat="1" ht="6.95" customHeight="1">
      <c r="B57" s="33"/>
      <c r="L57" s="33"/>
    </row>
    <row r="58" spans="2:47" s="1" customFormat="1" ht="15.2" customHeight="1">
      <c r="B58" s="33"/>
      <c r="C58" s="28" t="s">
        <v>25</v>
      </c>
      <c r="F58" s="26" t="str">
        <f>E17</f>
        <v>Město Horní Slavkov</v>
      </c>
      <c r="I58" s="28" t="s">
        <v>31</v>
      </c>
      <c r="J58" s="31" t="str">
        <f>E23</f>
        <v>CENTRA STAV s.r.o.</v>
      </c>
      <c r="L58" s="33"/>
    </row>
    <row r="59" spans="2:47" s="1" customFormat="1" ht="15.2" customHeight="1">
      <c r="B59" s="33"/>
      <c r="C59" s="28" t="s">
        <v>29</v>
      </c>
      <c r="F59" s="26" t="str">
        <f>IF(E20="","",E20)</f>
        <v>Vyplň údaj</v>
      </c>
      <c r="I59" s="28" t="s">
        <v>34</v>
      </c>
      <c r="J59" s="31" t="str">
        <f>E26</f>
        <v>Michal Kubelka</v>
      </c>
      <c r="L59" s="33"/>
    </row>
    <row r="60" spans="2:47" s="1" customFormat="1" ht="10.35" customHeight="1">
      <c r="B60" s="33"/>
      <c r="L60" s="33"/>
    </row>
    <row r="61" spans="2:47" s="1" customFormat="1" ht="29.25" customHeight="1">
      <c r="B61" s="33"/>
      <c r="C61" s="101" t="s">
        <v>128</v>
      </c>
      <c r="D61" s="95"/>
      <c r="E61" s="95"/>
      <c r="F61" s="95"/>
      <c r="G61" s="95"/>
      <c r="H61" s="95"/>
      <c r="I61" s="95"/>
      <c r="J61" s="102" t="s">
        <v>129</v>
      </c>
      <c r="K61" s="95"/>
      <c r="L61" s="33"/>
    </row>
    <row r="62" spans="2:47" s="1" customFormat="1" ht="10.35" customHeight="1">
      <c r="B62" s="33"/>
      <c r="L62" s="33"/>
    </row>
    <row r="63" spans="2:47" s="1" customFormat="1" ht="22.9" customHeight="1">
      <c r="B63" s="33"/>
      <c r="C63" s="103" t="s">
        <v>70</v>
      </c>
      <c r="J63" s="64">
        <f>J94</f>
        <v>0</v>
      </c>
      <c r="L63" s="33"/>
      <c r="AU63" s="18" t="s">
        <v>130</v>
      </c>
    </row>
    <row r="64" spans="2:47" s="8" customFormat="1" ht="24.95" customHeight="1">
      <c r="B64" s="104"/>
      <c r="D64" s="105" t="s">
        <v>131</v>
      </c>
      <c r="E64" s="106"/>
      <c r="F64" s="106"/>
      <c r="G64" s="106"/>
      <c r="H64" s="106"/>
      <c r="I64" s="106"/>
      <c r="J64" s="107">
        <f>J95</f>
        <v>0</v>
      </c>
      <c r="L64" s="104"/>
    </row>
    <row r="65" spans="2:12" s="9" customFormat="1" ht="19.899999999999999" customHeight="1">
      <c r="B65" s="108"/>
      <c r="D65" s="109" t="s">
        <v>132</v>
      </c>
      <c r="E65" s="110"/>
      <c r="F65" s="110"/>
      <c r="G65" s="110"/>
      <c r="H65" s="110"/>
      <c r="I65" s="110"/>
      <c r="J65" s="111">
        <f>J96</f>
        <v>0</v>
      </c>
      <c r="L65" s="108"/>
    </row>
    <row r="66" spans="2:12" s="9" customFormat="1" ht="19.899999999999999" customHeight="1">
      <c r="B66" s="108"/>
      <c r="D66" s="109" t="s">
        <v>133</v>
      </c>
      <c r="E66" s="110"/>
      <c r="F66" s="110"/>
      <c r="G66" s="110"/>
      <c r="H66" s="110"/>
      <c r="I66" s="110"/>
      <c r="J66" s="111">
        <f>J122</f>
        <v>0</v>
      </c>
      <c r="L66" s="108"/>
    </row>
    <row r="67" spans="2:12" s="9" customFormat="1" ht="19.899999999999999" customHeight="1">
      <c r="B67" s="108"/>
      <c r="D67" s="109" t="s">
        <v>135</v>
      </c>
      <c r="E67" s="110"/>
      <c r="F67" s="110"/>
      <c r="G67" s="110"/>
      <c r="H67" s="110"/>
      <c r="I67" s="110"/>
      <c r="J67" s="111">
        <f>J142</f>
        <v>0</v>
      </c>
      <c r="L67" s="108"/>
    </row>
    <row r="68" spans="2:12" s="9" customFormat="1" ht="19.899999999999999" customHeight="1">
      <c r="B68" s="108"/>
      <c r="D68" s="109" t="s">
        <v>136</v>
      </c>
      <c r="E68" s="110"/>
      <c r="F68" s="110"/>
      <c r="G68" s="110"/>
      <c r="H68" s="110"/>
      <c r="I68" s="110"/>
      <c r="J68" s="111">
        <f>J162</f>
        <v>0</v>
      </c>
      <c r="L68" s="108"/>
    </row>
    <row r="69" spans="2:12" s="9" customFormat="1" ht="19.899999999999999" customHeight="1">
      <c r="B69" s="108"/>
      <c r="D69" s="109" t="s">
        <v>137</v>
      </c>
      <c r="E69" s="110"/>
      <c r="F69" s="110"/>
      <c r="G69" s="110"/>
      <c r="H69" s="110"/>
      <c r="I69" s="110"/>
      <c r="J69" s="111">
        <f>J176</f>
        <v>0</v>
      </c>
      <c r="L69" s="108"/>
    </row>
    <row r="70" spans="2:12" s="9" customFormat="1" ht="19.899999999999999" customHeight="1">
      <c r="B70" s="108"/>
      <c r="D70" s="109" t="s">
        <v>138</v>
      </c>
      <c r="E70" s="110"/>
      <c r="F70" s="110"/>
      <c r="G70" s="110"/>
      <c r="H70" s="110"/>
      <c r="I70" s="110"/>
      <c r="J70" s="111">
        <f>J188</f>
        <v>0</v>
      </c>
      <c r="L70" s="108"/>
    </row>
    <row r="71" spans="2:12" s="8" customFormat="1" ht="24.95" customHeight="1">
      <c r="B71" s="104"/>
      <c r="D71" s="105" t="s">
        <v>139</v>
      </c>
      <c r="E71" s="106"/>
      <c r="F71" s="106"/>
      <c r="G71" s="106"/>
      <c r="H71" s="106"/>
      <c r="I71" s="106"/>
      <c r="J71" s="107">
        <f>J191</f>
        <v>0</v>
      </c>
      <c r="L71" s="104"/>
    </row>
    <row r="72" spans="2:12" s="9" customFormat="1" ht="19.899999999999999" customHeight="1">
      <c r="B72" s="108"/>
      <c r="D72" s="109" t="s">
        <v>1933</v>
      </c>
      <c r="E72" s="110"/>
      <c r="F72" s="110"/>
      <c r="G72" s="110"/>
      <c r="H72" s="110"/>
      <c r="I72" s="110"/>
      <c r="J72" s="111">
        <f>J192</f>
        <v>0</v>
      </c>
      <c r="L72" s="108"/>
    </row>
    <row r="73" spans="2:12" s="1" customFormat="1" ht="21.75" customHeight="1">
      <c r="B73" s="33"/>
      <c r="L73" s="33"/>
    </row>
    <row r="74" spans="2:12" s="1" customFormat="1" ht="6.95" customHeight="1">
      <c r="B74" s="42"/>
      <c r="C74" s="43"/>
      <c r="D74" s="43"/>
      <c r="E74" s="43"/>
      <c r="F74" s="43"/>
      <c r="G74" s="43"/>
      <c r="H74" s="43"/>
      <c r="I74" s="43"/>
      <c r="J74" s="43"/>
      <c r="K74" s="43"/>
      <c r="L74" s="33"/>
    </row>
    <row r="78" spans="2:12" s="1" customFormat="1" ht="6.95" customHeight="1">
      <c r="B78" s="44"/>
      <c r="C78" s="45"/>
      <c r="D78" s="45"/>
      <c r="E78" s="45"/>
      <c r="F78" s="45"/>
      <c r="G78" s="45"/>
      <c r="H78" s="45"/>
      <c r="I78" s="45"/>
      <c r="J78" s="45"/>
      <c r="K78" s="45"/>
      <c r="L78" s="33"/>
    </row>
    <row r="79" spans="2:12" s="1" customFormat="1" ht="24.95" customHeight="1">
      <c r="B79" s="33"/>
      <c r="C79" s="22" t="s">
        <v>151</v>
      </c>
      <c r="L79" s="33"/>
    </row>
    <row r="80" spans="2:12" s="1" customFormat="1" ht="6.95" customHeight="1">
      <c r="B80" s="33"/>
      <c r="L80" s="33"/>
    </row>
    <row r="81" spans="2:63" s="1" customFormat="1" ht="12" customHeight="1">
      <c r="B81" s="33"/>
      <c r="C81" s="28" t="s">
        <v>16</v>
      </c>
      <c r="L81" s="33"/>
    </row>
    <row r="82" spans="2:63" s="1" customFormat="1" ht="16.5" customHeight="1">
      <c r="B82" s="33"/>
      <c r="E82" s="430" t="str">
        <f>E7</f>
        <v>Byty BD Poštovní 648, Horní Slavkov</v>
      </c>
      <c r="F82" s="431"/>
      <c r="G82" s="431"/>
      <c r="H82" s="431"/>
      <c r="L82" s="33"/>
    </row>
    <row r="83" spans="2:63" ht="12" customHeight="1">
      <c r="B83" s="21"/>
      <c r="C83" s="28" t="s">
        <v>123</v>
      </c>
      <c r="L83" s="21"/>
    </row>
    <row r="84" spans="2:63" s="1" customFormat="1" ht="16.5" customHeight="1">
      <c r="B84" s="33"/>
      <c r="E84" s="430" t="s">
        <v>2433</v>
      </c>
      <c r="F84" s="429"/>
      <c r="G84" s="429"/>
      <c r="H84" s="429"/>
      <c r="L84" s="33"/>
    </row>
    <row r="85" spans="2:63" s="1" customFormat="1" ht="12" customHeight="1">
      <c r="B85" s="33"/>
      <c r="C85" s="28" t="s">
        <v>125</v>
      </c>
      <c r="L85" s="33"/>
    </row>
    <row r="86" spans="2:63" s="1" customFormat="1" ht="16.5" customHeight="1">
      <c r="B86" s="33"/>
      <c r="E86" s="423" t="str">
        <f>E11</f>
        <v>Neuz4 - Prohloubení výtahové šachty</v>
      </c>
      <c r="F86" s="429"/>
      <c r="G86" s="429"/>
      <c r="H86" s="429"/>
      <c r="L86" s="33"/>
    </row>
    <row r="87" spans="2:63" s="1" customFormat="1" ht="6.95" customHeight="1">
      <c r="B87" s="33"/>
      <c r="L87" s="33"/>
    </row>
    <row r="88" spans="2:63" s="1" customFormat="1" ht="12" customHeight="1">
      <c r="B88" s="33"/>
      <c r="C88" s="28" t="s">
        <v>21</v>
      </c>
      <c r="F88" s="26" t="str">
        <f>F14</f>
        <v>Horní Slavkov, Poštovní 648</v>
      </c>
      <c r="I88" s="28" t="s">
        <v>23</v>
      </c>
      <c r="J88" s="50" t="str">
        <f>IF(J14="","",J14)</f>
        <v>29. 8. 2022</v>
      </c>
      <c r="L88" s="33"/>
    </row>
    <row r="89" spans="2:63" s="1" customFormat="1" ht="6.95" customHeight="1">
      <c r="B89" s="33"/>
      <c r="L89" s="33"/>
    </row>
    <row r="90" spans="2:63" s="1" customFormat="1" ht="15.2" customHeight="1">
      <c r="B90" s="33"/>
      <c r="C90" s="28" t="s">
        <v>25</v>
      </c>
      <c r="F90" s="26" t="str">
        <f>E17</f>
        <v>Město Horní Slavkov</v>
      </c>
      <c r="I90" s="28" t="s">
        <v>31</v>
      </c>
      <c r="J90" s="31" t="str">
        <f>E23</f>
        <v>CENTRA STAV s.r.o.</v>
      </c>
      <c r="L90" s="33"/>
    </row>
    <row r="91" spans="2:63" s="1" customFormat="1" ht="15.2" customHeight="1">
      <c r="B91" s="33"/>
      <c r="C91" s="28" t="s">
        <v>29</v>
      </c>
      <c r="F91" s="26" t="str">
        <f>IF(E20="","",E20)</f>
        <v>Vyplň údaj</v>
      </c>
      <c r="I91" s="28" t="s">
        <v>34</v>
      </c>
      <c r="J91" s="31" t="str">
        <f>E26</f>
        <v>Michal Kubelka</v>
      </c>
      <c r="L91" s="33"/>
    </row>
    <row r="92" spans="2:63" s="1" customFormat="1" ht="10.35" customHeight="1">
      <c r="B92" s="33"/>
      <c r="L92" s="33"/>
    </row>
    <row r="93" spans="2:63" s="10" customFormat="1" ht="29.25" customHeight="1">
      <c r="B93" s="112"/>
      <c r="C93" s="113" t="s">
        <v>152</v>
      </c>
      <c r="D93" s="114" t="s">
        <v>57</v>
      </c>
      <c r="E93" s="114" t="s">
        <v>53</v>
      </c>
      <c r="F93" s="114" t="s">
        <v>54</v>
      </c>
      <c r="G93" s="114" t="s">
        <v>153</v>
      </c>
      <c r="H93" s="114" t="s">
        <v>154</v>
      </c>
      <c r="I93" s="114" t="s">
        <v>155</v>
      </c>
      <c r="J93" s="114" t="s">
        <v>129</v>
      </c>
      <c r="K93" s="115" t="s">
        <v>156</v>
      </c>
      <c r="L93" s="112"/>
      <c r="M93" s="57" t="s">
        <v>19</v>
      </c>
      <c r="N93" s="58" t="s">
        <v>42</v>
      </c>
      <c r="O93" s="58" t="s">
        <v>157</v>
      </c>
      <c r="P93" s="58" t="s">
        <v>158</v>
      </c>
      <c r="Q93" s="58" t="s">
        <v>159</v>
      </c>
      <c r="R93" s="58" t="s">
        <v>160</v>
      </c>
      <c r="S93" s="58" t="s">
        <v>161</v>
      </c>
      <c r="T93" s="59" t="s">
        <v>162</v>
      </c>
    </row>
    <row r="94" spans="2:63" s="1" customFormat="1" ht="22.9" customHeight="1">
      <c r="B94" s="33"/>
      <c r="C94" s="62" t="s">
        <v>163</v>
      </c>
      <c r="J94" s="116">
        <f>BK94</f>
        <v>0</v>
      </c>
      <c r="L94" s="33"/>
      <c r="M94" s="60"/>
      <c r="N94" s="51"/>
      <c r="O94" s="51"/>
      <c r="P94" s="117">
        <f>P95+P191</f>
        <v>0</v>
      </c>
      <c r="Q94" s="51"/>
      <c r="R94" s="117">
        <f>R95+R191</f>
        <v>30.803225359999999</v>
      </c>
      <c r="S94" s="51"/>
      <c r="T94" s="118">
        <f>T95+T191</f>
        <v>3.7081</v>
      </c>
      <c r="AT94" s="18" t="s">
        <v>71</v>
      </c>
      <c r="AU94" s="18" t="s">
        <v>130</v>
      </c>
      <c r="BK94" s="119">
        <f>BK95+BK191</f>
        <v>0</v>
      </c>
    </row>
    <row r="95" spans="2:63" s="11" customFormat="1" ht="25.9" customHeight="1">
      <c r="B95" s="120"/>
      <c r="D95" s="121" t="s">
        <v>71</v>
      </c>
      <c r="E95" s="122" t="s">
        <v>164</v>
      </c>
      <c r="F95" s="122" t="s">
        <v>165</v>
      </c>
      <c r="I95" s="123"/>
      <c r="J95" s="124">
        <f>BK95</f>
        <v>0</v>
      </c>
      <c r="L95" s="120"/>
      <c r="M95" s="125"/>
      <c r="P95" s="126">
        <f>P96+P122+P142+P162+P176+P188</f>
        <v>0</v>
      </c>
      <c r="R95" s="126">
        <f>R96+R122+R142+R162+R176+R188</f>
        <v>30.64785066</v>
      </c>
      <c r="T95" s="127">
        <f>T96+T122+T142+T162+T176+T188</f>
        <v>3.6905000000000001</v>
      </c>
      <c r="AR95" s="121" t="s">
        <v>79</v>
      </c>
      <c r="AT95" s="128" t="s">
        <v>71</v>
      </c>
      <c r="AU95" s="128" t="s">
        <v>72</v>
      </c>
      <c r="AY95" s="121" t="s">
        <v>166</v>
      </c>
      <c r="BK95" s="129">
        <f>BK96+BK122+BK142+BK162+BK176+BK188</f>
        <v>0</v>
      </c>
    </row>
    <row r="96" spans="2:63" s="11" customFormat="1" ht="22.9" customHeight="1">
      <c r="B96" s="120"/>
      <c r="D96" s="121" t="s">
        <v>71</v>
      </c>
      <c r="E96" s="130" t="s">
        <v>79</v>
      </c>
      <c r="F96" s="130" t="s">
        <v>167</v>
      </c>
      <c r="I96" s="123"/>
      <c r="J96" s="131">
        <f>BK96</f>
        <v>0</v>
      </c>
      <c r="L96" s="120"/>
      <c r="M96" s="125"/>
      <c r="P96" s="126">
        <f>SUM(P97:P121)</f>
        <v>0</v>
      </c>
      <c r="R96" s="126">
        <f>SUM(R97:R121)</f>
        <v>0</v>
      </c>
      <c r="T96" s="127">
        <f>SUM(T97:T121)</f>
        <v>0</v>
      </c>
      <c r="AR96" s="121" t="s">
        <v>79</v>
      </c>
      <c r="AT96" s="128" t="s">
        <v>71</v>
      </c>
      <c r="AU96" s="128" t="s">
        <v>79</v>
      </c>
      <c r="AY96" s="121" t="s">
        <v>166</v>
      </c>
      <c r="BK96" s="129">
        <f>SUM(BK97:BK121)</f>
        <v>0</v>
      </c>
    </row>
    <row r="97" spans="2:65" s="1" customFormat="1" ht="24.2" customHeight="1">
      <c r="B97" s="33"/>
      <c r="C97" s="132" t="s">
        <v>79</v>
      </c>
      <c r="D97" s="132" t="s">
        <v>168</v>
      </c>
      <c r="E97" s="133" t="s">
        <v>3181</v>
      </c>
      <c r="F97" s="134" t="s">
        <v>3182</v>
      </c>
      <c r="G97" s="135" t="s">
        <v>171</v>
      </c>
      <c r="H97" s="136">
        <v>5.1120000000000001</v>
      </c>
      <c r="I97" s="137"/>
      <c r="J97" s="138">
        <f>ROUND(I97*H97,2)</f>
        <v>0</v>
      </c>
      <c r="K97" s="134" t="s">
        <v>172</v>
      </c>
      <c r="L97" s="33"/>
      <c r="M97" s="139" t="s">
        <v>19</v>
      </c>
      <c r="N97" s="140" t="s">
        <v>44</v>
      </c>
      <c r="P97" s="141">
        <f>O97*H97</f>
        <v>0</v>
      </c>
      <c r="Q97" s="141">
        <v>0</v>
      </c>
      <c r="R97" s="141">
        <f>Q97*H97</f>
        <v>0</v>
      </c>
      <c r="S97" s="141">
        <v>0</v>
      </c>
      <c r="T97" s="142">
        <f>S97*H97</f>
        <v>0</v>
      </c>
      <c r="AR97" s="143" t="s">
        <v>173</v>
      </c>
      <c r="AT97" s="143" t="s">
        <v>168</v>
      </c>
      <c r="AU97" s="143" t="s">
        <v>85</v>
      </c>
      <c r="AY97" s="18" t="s">
        <v>166</v>
      </c>
      <c r="BE97" s="144">
        <f>IF(N97="základní",J97,0)</f>
        <v>0</v>
      </c>
      <c r="BF97" s="144">
        <f>IF(N97="snížená",J97,0)</f>
        <v>0</v>
      </c>
      <c r="BG97" s="144">
        <f>IF(N97="zákl. přenesená",J97,0)</f>
        <v>0</v>
      </c>
      <c r="BH97" s="144">
        <f>IF(N97="sníž. přenesená",J97,0)</f>
        <v>0</v>
      </c>
      <c r="BI97" s="144">
        <f>IF(N97="nulová",J97,0)</f>
        <v>0</v>
      </c>
      <c r="BJ97" s="18" t="s">
        <v>85</v>
      </c>
      <c r="BK97" s="144">
        <f>ROUND(I97*H97,2)</f>
        <v>0</v>
      </c>
      <c r="BL97" s="18" t="s">
        <v>173</v>
      </c>
      <c r="BM97" s="143" t="s">
        <v>3183</v>
      </c>
    </row>
    <row r="98" spans="2:65" s="1" customFormat="1">
      <c r="B98" s="33"/>
      <c r="D98" s="145" t="s">
        <v>175</v>
      </c>
      <c r="F98" s="146" t="s">
        <v>3184</v>
      </c>
      <c r="I98" s="147"/>
      <c r="L98" s="33"/>
      <c r="M98" s="148"/>
      <c r="T98" s="54"/>
      <c r="AT98" s="18" t="s">
        <v>175</v>
      </c>
      <c r="AU98" s="18" t="s">
        <v>85</v>
      </c>
    </row>
    <row r="99" spans="2:65" s="13" customFormat="1">
      <c r="B99" s="156"/>
      <c r="D99" s="150" t="s">
        <v>177</v>
      </c>
      <c r="E99" s="157" t="s">
        <v>19</v>
      </c>
      <c r="F99" s="158" t="s">
        <v>3185</v>
      </c>
      <c r="H99" s="159">
        <v>5.1120000000000001</v>
      </c>
      <c r="I99" s="160"/>
      <c r="L99" s="156"/>
      <c r="M99" s="161"/>
      <c r="T99" s="162"/>
      <c r="AT99" s="157" t="s">
        <v>177</v>
      </c>
      <c r="AU99" s="157" t="s">
        <v>85</v>
      </c>
      <c r="AV99" s="13" t="s">
        <v>85</v>
      </c>
      <c r="AW99" s="13" t="s">
        <v>33</v>
      </c>
      <c r="AX99" s="13" t="s">
        <v>79</v>
      </c>
      <c r="AY99" s="157" t="s">
        <v>166</v>
      </c>
    </row>
    <row r="100" spans="2:65" s="1" customFormat="1" ht="16.5" customHeight="1">
      <c r="B100" s="33"/>
      <c r="C100" s="132" t="s">
        <v>85</v>
      </c>
      <c r="D100" s="132" t="s">
        <v>168</v>
      </c>
      <c r="E100" s="133" t="s">
        <v>3186</v>
      </c>
      <c r="F100" s="134" t="s">
        <v>3187</v>
      </c>
      <c r="G100" s="135" t="s">
        <v>171</v>
      </c>
      <c r="H100" s="136">
        <v>7.6120000000000001</v>
      </c>
      <c r="I100" s="137"/>
      <c r="J100" s="138">
        <f>ROUND(I100*H100,2)</f>
        <v>0</v>
      </c>
      <c r="K100" s="134" t="s">
        <v>172</v>
      </c>
      <c r="L100" s="33"/>
      <c r="M100" s="139" t="s">
        <v>19</v>
      </c>
      <c r="N100" s="140" t="s">
        <v>44</v>
      </c>
      <c r="P100" s="141">
        <f>O100*H100</f>
        <v>0</v>
      </c>
      <c r="Q100" s="141">
        <v>0</v>
      </c>
      <c r="R100" s="141">
        <f>Q100*H100</f>
        <v>0</v>
      </c>
      <c r="S100" s="141">
        <v>0</v>
      </c>
      <c r="T100" s="142">
        <f>S100*H100</f>
        <v>0</v>
      </c>
      <c r="AR100" s="143" t="s">
        <v>173</v>
      </c>
      <c r="AT100" s="143" t="s">
        <v>168</v>
      </c>
      <c r="AU100" s="143" t="s">
        <v>85</v>
      </c>
      <c r="AY100" s="18" t="s">
        <v>166</v>
      </c>
      <c r="BE100" s="144">
        <f>IF(N100="základní",J100,0)</f>
        <v>0</v>
      </c>
      <c r="BF100" s="144">
        <f>IF(N100="snížená",J100,0)</f>
        <v>0</v>
      </c>
      <c r="BG100" s="144">
        <f>IF(N100="zákl. přenesená",J100,0)</f>
        <v>0</v>
      </c>
      <c r="BH100" s="144">
        <f>IF(N100="sníž. přenesená",J100,0)</f>
        <v>0</v>
      </c>
      <c r="BI100" s="144">
        <f>IF(N100="nulová",J100,0)</f>
        <v>0</v>
      </c>
      <c r="BJ100" s="18" t="s">
        <v>85</v>
      </c>
      <c r="BK100" s="144">
        <f>ROUND(I100*H100,2)</f>
        <v>0</v>
      </c>
      <c r="BL100" s="18" t="s">
        <v>173</v>
      </c>
      <c r="BM100" s="143" t="s">
        <v>3188</v>
      </c>
    </row>
    <row r="101" spans="2:65" s="1" customFormat="1">
      <c r="B101" s="33"/>
      <c r="D101" s="145" t="s">
        <v>175</v>
      </c>
      <c r="F101" s="146" t="s">
        <v>3189</v>
      </c>
      <c r="I101" s="147"/>
      <c r="L101" s="33"/>
      <c r="M101" s="148"/>
      <c r="T101" s="54"/>
      <c r="AT101" s="18" t="s">
        <v>175</v>
      </c>
      <c r="AU101" s="18" t="s">
        <v>85</v>
      </c>
    </row>
    <row r="102" spans="2:65" s="13" customFormat="1">
      <c r="B102" s="156"/>
      <c r="D102" s="150" t="s">
        <v>177</v>
      </c>
      <c r="E102" s="157" t="s">
        <v>19</v>
      </c>
      <c r="F102" s="158" t="s">
        <v>3190</v>
      </c>
      <c r="H102" s="159">
        <v>4.72</v>
      </c>
      <c r="I102" s="160"/>
      <c r="L102" s="156"/>
      <c r="M102" s="161"/>
      <c r="T102" s="162"/>
      <c r="AT102" s="157" t="s">
        <v>177</v>
      </c>
      <c r="AU102" s="157" t="s">
        <v>85</v>
      </c>
      <c r="AV102" s="13" t="s">
        <v>85</v>
      </c>
      <c r="AW102" s="13" t="s">
        <v>33</v>
      </c>
      <c r="AX102" s="13" t="s">
        <v>72</v>
      </c>
      <c r="AY102" s="157" t="s">
        <v>166</v>
      </c>
    </row>
    <row r="103" spans="2:65" s="13" customFormat="1">
      <c r="B103" s="156"/>
      <c r="D103" s="150" t="s">
        <v>177</v>
      </c>
      <c r="E103" s="157" t="s">
        <v>19</v>
      </c>
      <c r="F103" s="158" t="s">
        <v>3191</v>
      </c>
      <c r="H103" s="159">
        <v>0.372</v>
      </c>
      <c r="I103" s="160"/>
      <c r="L103" s="156"/>
      <c r="M103" s="161"/>
      <c r="T103" s="162"/>
      <c r="AT103" s="157" t="s">
        <v>177</v>
      </c>
      <c r="AU103" s="157" t="s">
        <v>85</v>
      </c>
      <c r="AV103" s="13" t="s">
        <v>85</v>
      </c>
      <c r="AW103" s="13" t="s">
        <v>33</v>
      </c>
      <c r="AX103" s="13" t="s">
        <v>72</v>
      </c>
      <c r="AY103" s="157" t="s">
        <v>166</v>
      </c>
    </row>
    <row r="104" spans="2:65" s="13" customFormat="1">
      <c r="B104" s="156"/>
      <c r="D104" s="150" t="s">
        <v>177</v>
      </c>
      <c r="E104" s="157" t="s">
        <v>19</v>
      </c>
      <c r="F104" s="158" t="s">
        <v>3192</v>
      </c>
      <c r="H104" s="159">
        <v>2.52</v>
      </c>
      <c r="I104" s="160"/>
      <c r="L104" s="156"/>
      <c r="M104" s="161"/>
      <c r="T104" s="162"/>
      <c r="AT104" s="157" t="s">
        <v>177</v>
      </c>
      <c r="AU104" s="157" t="s">
        <v>85</v>
      </c>
      <c r="AV104" s="13" t="s">
        <v>85</v>
      </c>
      <c r="AW104" s="13" t="s">
        <v>33</v>
      </c>
      <c r="AX104" s="13" t="s">
        <v>72</v>
      </c>
      <c r="AY104" s="157" t="s">
        <v>166</v>
      </c>
    </row>
    <row r="105" spans="2:65" s="15" customFormat="1">
      <c r="B105" s="170"/>
      <c r="D105" s="150" t="s">
        <v>177</v>
      </c>
      <c r="E105" s="171" t="s">
        <v>19</v>
      </c>
      <c r="F105" s="172" t="s">
        <v>228</v>
      </c>
      <c r="H105" s="173">
        <v>7.6120000000000001</v>
      </c>
      <c r="I105" s="174"/>
      <c r="L105" s="170"/>
      <c r="M105" s="175"/>
      <c r="T105" s="176"/>
      <c r="AT105" s="171" t="s">
        <v>177</v>
      </c>
      <c r="AU105" s="171" t="s">
        <v>85</v>
      </c>
      <c r="AV105" s="15" t="s">
        <v>173</v>
      </c>
      <c r="AW105" s="15" t="s">
        <v>33</v>
      </c>
      <c r="AX105" s="15" t="s">
        <v>79</v>
      </c>
      <c r="AY105" s="171" t="s">
        <v>166</v>
      </c>
    </row>
    <row r="106" spans="2:65" s="1" customFormat="1" ht="24.2" customHeight="1">
      <c r="B106" s="33"/>
      <c r="C106" s="132" t="s">
        <v>184</v>
      </c>
      <c r="D106" s="132" t="s">
        <v>168</v>
      </c>
      <c r="E106" s="133" t="s">
        <v>3193</v>
      </c>
      <c r="F106" s="134" t="s">
        <v>3194</v>
      </c>
      <c r="G106" s="135" t="s">
        <v>171</v>
      </c>
      <c r="H106" s="136">
        <v>12.724</v>
      </c>
      <c r="I106" s="137"/>
      <c r="J106" s="138">
        <f>ROUND(I106*H106,2)</f>
        <v>0</v>
      </c>
      <c r="K106" s="134" t="s">
        <v>172</v>
      </c>
      <c r="L106" s="33"/>
      <c r="M106" s="139" t="s">
        <v>19</v>
      </c>
      <c r="N106" s="140" t="s">
        <v>44</v>
      </c>
      <c r="P106" s="141">
        <f>O106*H106</f>
        <v>0</v>
      </c>
      <c r="Q106" s="141">
        <v>0</v>
      </c>
      <c r="R106" s="141">
        <f>Q106*H106</f>
        <v>0</v>
      </c>
      <c r="S106" s="141">
        <v>0</v>
      </c>
      <c r="T106" s="142">
        <f>S106*H106</f>
        <v>0</v>
      </c>
      <c r="AR106" s="143" t="s">
        <v>173</v>
      </c>
      <c r="AT106" s="143" t="s">
        <v>168</v>
      </c>
      <c r="AU106" s="143" t="s">
        <v>85</v>
      </c>
      <c r="AY106" s="18" t="s">
        <v>166</v>
      </c>
      <c r="BE106" s="144">
        <f>IF(N106="základní",J106,0)</f>
        <v>0</v>
      </c>
      <c r="BF106" s="144">
        <f>IF(N106="snížená",J106,0)</f>
        <v>0</v>
      </c>
      <c r="BG106" s="144">
        <f>IF(N106="zákl. přenesená",J106,0)</f>
        <v>0</v>
      </c>
      <c r="BH106" s="144">
        <f>IF(N106="sníž. přenesená",J106,0)</f>
        <v>0</v>
      </c>
      <c r="BI106" s="144">
        <f>IF(N106="nulová",J106,0)</f>
        <v>0</v>
      </c>
      <c r="BJ106" s="18" t="s">
        <v>85</v>
      </c>
      <c r="BK106" s="144">
        <f>ROUND(I106*H106,2)</f>
        <v>0</v>
      </c>
      <c r="BL106" s="18" t="s">
        <v>173</v>
      </c>
      <c r="BM106" s="143" t="s">
        <v>3195</v>
      </c>
    </row>
    <row r="107" spans="2:65" s="1" customFormat="1">
      <c r="B107" s="33"/>
      <c r="D107" s="145" t="s">
        <v>175</v>
      </c>
      <c r="F107" s="146" t="s">
        <v>3196</v>
      </c>
      <c r="I107" s="147"/>
      <c r="L107" s="33"/>
      <c r="M107" s="148"/>
      <c r="T107" s="54"/>
      <c r="AT107" s="18" t="s">
        <v>175</v>
      </c>
      <c r="AU107" s="18" t="s">
        <v>85</v>
      </c>
    </row>
    <row r="108" spans="2:65" s="13" customFormat="1">
      <c r="B108" s="156"/>
      <c r="D108" s="150" t="s">
        <v>177</v>
      </c>
      <c r="E108" s="157" t="s">
        <v>19</v>
      </c>
      <c r="F108" s="158" t="s">
        <v>3197</v>
      </c>
      <c r="H108" s="159">
        <v>12.724</v>
      </c>
      <c r="I108" s="160"/>
      <c r="L108" s="156"/>
      <c r="M108" s="161"/>
      <c r="T108" s="162"/>
      <c r="AT108" s="157" t="s">
        <v>177</v>
      </c>
      <c r="AU108" s="157" t="s">
        <v>85</v>
      </c>
      <c r="AV108" s="13" t="s">
        <v>85</v>
      </c>
      <c r="AW108" s="13" t="s">
        <v>33</v>
      </c>
      <c r="AX108" s="13" t="s">
        <v>79</v>
      </c>
      <c r="AY108" s="157" t="s">
        <v>166</v>
      </c>
    </row>
    <row r="109" spans="2:65" s="1" customFormat="1" ht="33" customHeight="1">
      <c r="B109" s="33"/>
      <c r="C109" s="132" t="s">
        <v>173</v>
      </c>
      <c r="D109" s="132" t="s">
        <v>168</v>
      </c>
      <c r="E109" s="133" t="s">
        <v>3198</v>
      </c>
      <c r="F109" s="134" t="s">
        <v>3199</v>
      </c>
      <c r="G109" s="135" t="s">
        <v>171</v>
      </c>
      <c r="H109" s="136">
        <v>25.448</v>
      </c>
      <c r="I109" s="137"/>
      <c r="J109" s="138">
        <f>ROUND(I109*H109,2)</f>
        <v>0</v>
      </c>
      <c r="K109" s="134" t="s">
        <v>172</v>
      </c>
      <c r="L109" s="33"/>
      <c r="M109" s="139" t="s">
        <v>19</v>
      </c>
      <c r="N109" s="140" t="s">
        <v>44</v>
      </c>
      <c r="P109" s="141">
        <f>O109*H109</f>
        <v>0</v>
      </c>
      <c r="Q109" s="141">
        <v>0</v>
      </c>
      <c r="R109" s="141">
        <f>Q109*H109</f>
        <v>0</v>
      </c>
      <c r="S109" s="141">
        <v>0</v>
      </c>
      <c r="T109" s="142">
        <f>S109*H109</f>
        <v>0</v>
      </c>
      <c r="AR109" s="143" t="s">
        <v>173</v>
      </c>
      <c r="AT109" s="143" t="s">
        <v>168</v>
      </c>
      <c r="AU109" s="143" t="s">
        <v>85</v>
      </c>
      <c r="AY109" s="18" t="s">
        <v>166</v>
      </c>
      <c r="BE109" s="144">
        <f>IF(N109="základní",J109,0)</f>
        <v>0</v>
      </c>
      <c r="BF109" s="144">
        <f>IF(N109="snížená",J109,0)</f>
        <v>0</v>
      </c>
      <c r="BG109" s="144">
        <f>IF(N109="zákl. přenesená",J109,0)</f>
        <v>0</v>
      </c>
      <c r="BH109" s="144">
        <f>IF(N109="sníž. přenesená",J109,0)</f>
        <v>0</v>
      </c>
      <c r="BI109" s="144">
        <f>IF(N109="nulová",J109,0)</f>
        <v>0</v>
      </c>
      <c r="BJ109" s="18" t="s">
        <v>85</v>
      </c>
      <c r="BK109" s="144">
        <f>ROUND(I109*H109,2)</f>
        <v>0</v>
      </c>
      <c r="BL109" s="18" t="s">
        <v>173</v>
      </c>
      <c r="BM109" s="143" t="s">
        <v>3200</v>
      </c>
    </row>
    <row r="110" spans="2:65" s="1" customFormat="1">
      <c r="B110" s="33"/>
      <c r="D110" s="145" t="s">
        <v>175</v>
      </c>
      <c r="F110" s="146" t="s">
        <v>3201</v>
      </c>
      <c r="I110" s="147"/>
      <c r="L110" s="33"/>
      <c r="M110" s="148"/>
      <c r="T110" s="54"/>
      <c r="AT110" s="18" t="s">
        <v>175</v>
      </c>
      <c r="AU110" s="18" t="s">
        <v>85</v>
      </c>
    </row>
    <row r="111" spans="2:65" s="13" customFormat="1">
      <c r="B111" s="156"/>
      <c r="D111" s="150" t="s">
        <v>177</v>
      </c>
      <c r="E111" s="157" t="s">
        <v>19</v>
      </c>
      <c r="F111" s="158" t="s">
        <v>3202</v>
      </c>
      <c r="H111" s="159">
        <v>25.448</v>
      </c>
      <c r="I111" s="160"/>
      <c r="L111" s="156"/>
      <c r="M111" s="161"/>
      <c r="T111" s="162"/>
      <c r="AT111" s="157" t="s">
        <v>177</v>
      </c>
      <c r="AU111" s="157" t="s">
        <v>85</v>
      </c>
      <c r="AV111" s="13" t="s">
        <v>85</v>
      </c>
      <c r="AW111" s="13" t="s">
        <v>33</v>
      </c>
      <c r="AX111" s="13" t="s">
        <v>79</v>
      </c>
      <c r="AY111" s="157" t="s">
        <v>166</v>
      </c>
    </row>
    <row r="112" spans="2:65" s="1" customFormat="1" ht="37.9" customHeight="1">
      <c r="B112" s="33"/>
      <c r="C112" s="132" t="s">
        <v>194</v>
      </c>
      <c r="D112" s="132" t="s">
        <v>168</v>
      </c>
      <c r="E112" s="133" t="s">
        <v>180</v>
      </c>
      <c r="F112" s="134" t="s">
        <v>181</v>
      </c>
      <c r="G112" s="135" t="s">
        <v>171</v>
      </c>
      <c r="H112" s="136">
        <v>12.724</v>
      </c>
      <c r="I112" s="137"/>
      <c r="J112" s="138">
        <f>ROUND(I112*H112,2)</f>
        <v>0</v>
      </c>
      <c r="K112" s="134" t="s">
        <v>172</v>
      </c>
      <c r="L112" s="33"/>
      <c r="M112" s="139" t="s">
        <v>19</v>
      </c>
      <c r="N112" s="140" t="s">
        <v>44</v>
      </c>
      <c r="P112" s="141">
        <f>O112*H112</f>
        <v>0</v>
      </c>
      <c r="Q112" s="141">
        <v>0</v>
      </c>
      <c r="R112" s="141">
        <f>Q112*H112</f>
        <v>0</v>
      </c>
      <c r="S112" s="141">
        <v>0</v>
      </c>
      <c r="T112" s="142">
        <f>S112*H112</f>
        <v>0</v>
      </c>
      <c r="AR112" s="143" t="s">
        <v>173</v>
      </c>
      <c r="AT112" s="143" t="s">
        <v>168</v>
      </c>
      <c r="AU112" s="143" t="s">
        <v>85</v>
      </c>
      <c r="AY112" s="18" t="s">
        <v>166</v>
      </c>
      <c r="BE112" s="144">
        <f>IF(N112="základní",J112,0)</f>
        <v>0</v>
      </c>
      <c r="BF112" s="144">
        <f>IF(N112="snížená",J112,0)</f>
        <v>0</v>
      </c>
      <c r="BG112" s="144">
        <f>IF(N112="zákl. přenesená",J112,0)</f>
        <v>0</v>
      </c>
      <c r="BH112" s="144">
        <f>IF(N112="sníž. přenesená",J112,0)</f>
        <v>0</v>
      </c>
      <c r="BI112" s="144">
        <f>IF(N112="nulová",J112,0)</f>
        <v>0</v>
      </c>
      <c r="BJ112" s="18" t="s">
        <v>85</v>
      </c>
      <c r="BK112" s="144">
        <f>ROUND(I112*H112,2)</f>
        <v>0</v>
      </c>
      <c r="BL112" s="18" t="s">
        <v>173</v>
      </c>
      <c r="BM112" s="143" t="s">
        <v>3203</v>
      </c>
    </row>
    <row r="113" spans="2:65" s="1" customFormat="1">
      <c r="B113" s="33"/>
      <c r="D113" s="145" t="s">
        <v>175</v>
      </c>
      <c r="F113" s="146" t="s">
        <v>183</v>
      </c>
      <c r="I113" s="147"/>
      <c r="L113" s="33"/>
      <c r="M113" s="148"/>
      <c r="T113" s="54"/>
      <c r="AT113" s="18" t="s">
        <v>175</v>
      </c>
      <c r="AU113" s="18" t="s">
        <v>85</v>
      </c>
    </row>
    <row r="114" spans="2:65" s="1" customFormat="1" ht="37.9" customHeight="1">
      <c r="B114" s="33"/>
      <c r="C114" s="132" t="s">
        <v>202</v>
      </c>
      <c r="D114" s="132" t="s">
        <v>168</v>
      </c>
      <c r="E114" s="133" t="s">
        <v>185</v>
      </c>
      <c r="F114" s="134" t="s">
        <v>186</v>
      </c>
      <c r="G114" s="135" t="s">
        <v>171</v>
      </c>
      <c r="H114" s="136">
        <v>203.584</v>
      </c>
      <c r="I114" s="137"/>
      <c r="J114" s="138">
        <f>ROUND(I114*H114,2)</f>
        <v>0</v>
      </c>
      <c r="K114" s="134" t="s">
        <v>172</v>
      </c>
      <c r="L114" s="33"/>
      <c r="M114" s="139" t="s">
        <v>19</v>
      </c>
      <c r="N114" s="140" t="s">
        <v>44</v>
      </c>
      <c r="P114" s="141">
        <f>O114*H114</f>
        <v>0</v>
      </c>
      <c r="Q114" s="141">
        <v>0</v>
      </c>
      <c r="R114" s="141">
        <f>Q114*H114</f>
        <v>0</v>
      </c>
      <c r="S114" s="141">
        <v>0</v>
      </c>
      <c r="T114" s="142">
        <f>S114*H114</f>
        <v>0</v>
      </c>
      <c r="AR114" s="143" t="s">
        <v>173</v>
      </c>
      <c r="AT114" s="143" t="s">
        <v>168</v>
      </c>
      <c r="AU114" s="143" t="s">
        <v>85</v>
      </c>
      <c r="AY114" s="18" t="s">
        <v>166</v>
      </c>
      <c r="BE114" s="144">
        <f>IF(N114="základní",J114,0)</f>
        <v>0</v>
      </c>
      <c r="BF114" s="144">
        <f>IF(N114="snížená",J114,0)</f>
        <v>0</v>
      </c>
      <c r="BG114" s="144">
        <f>IF(N114="zákl. přenesená",J114,0)</f>
        <v>0</v>
      </c>
      <c r="BH114" s="144">
        <f>IF(N114="sníž. přenesená",J114,0)</f>
        <v>0</v>
      </c>
      <c r="BI114" s="144">
        <f>IF(N114="nulová",J114,0)</f>
        <v>0</v>
      </c>
      <c r="BJ114" s="18" t="s">
        <v>85</v>
      </c>
      <c r="BK114" s="144">
        <f>ROUND(I114*H114,2)</f>
        <v>0</v>
      </c>
      <c r="BL114" s="18" t="s">
        <v>173</v>
      </c>
      <c r="BM114" s="143" t="s">
        <v>3204</v>
      </c>
    </row>
    <row r="115" spans="2:65" s="1" customFormat="1">
      <c r="B115" s="33"/>
      <c r="D115" s="145" t="s">
        <v>175</v>
      </c>
      <c r="F115" s="146" t="s">
        <v>188</v>
      </c>
      <c r="I115" s="147"/>
      <c r="L115" s="33"/>
      <c r="M115" s="148"/>
      <c r="T115" s="54"/>
      <c r="AT115" s="18" t="s">
        <v>175</v>
      </c>
      <c r="AU115" s="18" t="s">
        <v>85</v>
      </c>
    </row>
    <row r="116" spans="2:65" s="13" customFormat="1">
      <c r="B116" s="156"/>
      <c r="D116" s="150" t="s">
        <v>177</v>
      </c>
      <c r="E116" s="157" t="s">
        <v>19</v>
      </c>
      <c r="F116" s="158" t="s">
        <v>3205</v>
      </c>
      <c r="H116" s="159">
        <v>203.584</v>
      </c>
      <c r="I116" s="160"/>
      <c r="L116" s="156"/>
      <c r="M116" s="161"/>
      <c r="T116" s="162"/>
      <c r="AT116" s="157" t="s">
        <v>177</v>
      </c>
      <c r="AU116" s="157" t="s">
        <v>85</v>
      </c>
      <c r="AV116" s="13" t="s">
        <v>85</v>
      </c>
      <c r="AW116" s="13" t="s">
        <v>33</v>
      </c>
      <c r="AX116" s="13" t="s">
        <v>79</v>
      </c>
      <c r="AY116" s="157" t="s">
        <v>166</v>
      </c>
    </row>
    <row r="117" spans="2:65" s="1" customFormat="1" ht="24.2" customHeight="1">
      <c r="B117" s="33"/>
      <c r="C117" s="132" t="s">
        <v>208</v>
      </c>
      <c r="D117" s="132" t="s">
        <v>168</v>
      </c>
      <c r="E117" s="133" t="s">
        <v>190</v>
      </c>
      <c r="F117" s="134" t="s">
        <v>191</v>
      </c>
      <c r="G117" s="135" t="s">
        <v>171</v>
      </c>
      <c r="H117" s="136">
        <v>12.724</v>
      </c>
      <c r="I117" s="137"/>
      <c r="J117" s="138">
        <f>ROUND(I117*H117,2)</f>
        <v>0</v>
      </c>
      <c r="K117" s="134" t="s">
        <v>172</v>
      </c>
      <c r="L117" s="33"/>
      <c r="M117" s="139" t="s">
        <v>19</v>
      </c>
      <c r="N117" s="140" t="s">
        <v>44</v>
      </c>
      <c r="P117" s="141">
        <f>O117*H117</f>
        <v>0</v>
      </c>
      <c r="Q117" s="141">
        <v>0</v>
      </c>
      <c r="R117" s="141">
        <f>Q117*H117</f>
        <v>0</v>
      </c>
      <c r="S117" s="141">
        <v>0</v>
      </c>
      <c r="T117" s="142">
        <f>S117*H117</f>
        <v>0</v>
      </c>
      <c r="AR117" s="143" t="s">
        <v>173</v>
      </c>
      <c r="AT117" s="143" t="s">
        <v>168</v>
      </c>
      <c r="AU117" s="143" t="s">
        <v>85</v>
      </c>
      <c r="AY117" s="18" t="s">
        <v>166</v>
      </c>
      <c r="BE117" s="144">
        <f>IF(N117="základní",J117,0)</f>
        <v>0</v>
      </c>
      <c r="BF117" s="144">
        <f>IF(N117="snížená",J117,0)</f>
        <v>0</v>
      </c>
      <c r="BG117" s="144">
        <f>IF(N117="zákl. přenesená",J117,0)</f>
        <v>0</v>
      </c>
      <c r="BH117" s="144">
        <f>IF(N117="sníž. přenesená",J117,0)</f>
        <v>0</v>
      </c>
      <c r="BI117" s="144">
        <f>IF(N117="nulová",J117,0)</f>
        <v>0</v>
      </c>
      <c r="BJ117" s="18" t="s">
        <v>85</v>
      </c>
      <c r="BK117" s="144">
        <f>ROUND(I117*H117,2)</f>
        <v>0</v>
      </c>
      <c r="BL117" s="18" t="s">
        <v>173</v>
      </c>
      <c r="BM117" s="143" t="s">
        <v>3206</v>
      </c>
    </row>
    <row r="118" spans="2:65" s="1" customFormat="1">
      <c r="B118" s="33"/>
      <c r="D118" s="145" t="s">
        <v>175</v>
      </c>
      <c r="F118" s="146" t="s">
        <v>193</v>
      </c>
      <c r="I118" s="147"/>
      <c r="L118" s="33"/>
      <c r="M118" s="148"/>
      <c r="T118" s="54"/>
      <c r="AT118" s="18" t="s">
        <v>175</v>
      </c>
      <c r="AU118" s="18" t="s">
        <v>85</v>
      </c>
    </row>
    <row r="119" spans="2:65" s="1" customFormat="1" ht="24.2" customHeight="1">
      <c r="B119" s="33"/>
      <c r="C119" s="132" t="s">
        <v>229</v>
      </c>
      <c r="D119" s="132" t="s">
        <v>168</v>
      </c>
      <c r="E119" s="133" t="s">
        <v>195</v>
      </c>
      <c r="F119" s="134" t="s">
        <v>196</v>
      </c>
      <c r="G119" s="135" t="s">
        <v>197</v>
      </c>
      <c r="H119" s="136">
        <v>22.902999999999999</v>
      </c>
      <c r="I119" s="137"/>
      <c r="J119" s="138">
        <f>ROUND(I119*H119,2)</f>
        <v>0</v>
      </c>
      <c r="K119" s="134" t="s">
        <v>172</v>
      </c>
      <c r="L119" s="33"/>
      <c r="M119" s="139" t="s">
        <v>19</v>
      </c>
      <c r="N119" s="140" t="s">
        <v>44</v>
      </c>
      <c r="P119" s="141">
        <f>O119*H119</f>
        <v>0</v>
      </c>
      <c r="Q119" s="141">
        <v>0</v>
      </c>
      <c r="R119" s="141">
        <f>Q119*H119</f>
        <v>0</v>
      </c>
      <c r="S119" s="141">
        <v>0</v>
      </c>
      <c r="T119" s="142">
        <f>S119*H119</f>
        <v>0</v>
      </c>
      <c r="AR119" s="143" t="s">
        <v>173</v>
      </c>
      <c r="AT119" s="143" t="s">
        <v>168</v>
      </c>
      <c r="AU119" s="143" t="s">
        <v>85</v>
      </c>
      <c r="AY119" s="18" t="s">
        <v>166</v>
      </c>
      <c r="BE119" s="144">
        <f>IF(N119="základní",J119,0)</f>
        <v>0</v>
      </c>
      <c r="BF119" s="144">
        <f>IF(N119="snížená",J119,0)</f>
        <v>0</v>
      </c>
      <c r="BG119" s="144">
        <f>IF(N119="zákl. přenesená",J119,0)</f>
        <v>0</v>
      </c>
      <c r="BH119" s="144">
        <f>IF(N119="sníž. přenesená",J119,0)</f>
        <v>0</v>
      </c>
      <c r="BI119" s="144">
        <f>IF(N119="nulová",J119,0)</f>
        <v>0</v>
      </c>
      <c r="BJ119" s="18" t="s">
        <v>85</v>
      </c>
      <c r="BK119" s="144">
        <f>ROUND(I119*H119,2)</f>
        <v>0</v>
      </c>
      <c r="BL119" s="18" t="s">
        <v>173</v>
      </c>
      <c r="BM119" s="143" t="s">
        <v>3207</v>
      </c>
    </row>
    <row r="120" spans="2:65" s="1" customFormat="1">
      <c r="B120" s="33"/>
      <c r="D120" s="145" t="s">
        <v>175</v>
      </c>
      <c r="F120" s="146" t="s">
        <v>199</v>
      </c>
      <c r="I120" s="147"/>
      <c r="L120" s="33"/>
      <c r="M120" s="148"/>
      <c r="T120" s="54"/>
      <c r="AT120" s="18" t="s">
        <v>175</v>
      </c>
      <c r="AU120" s="18" t="s">
        <v>85</v>
      </c>
    </row>
    <row r="121" spans="2:65" s="13" customFormat="1">
      <c r="B121" s="156"/>
      <c r="D121" s="150" t="s">
        <v>177</v>
      </c>
      <c r="E121" s="157" t="s">
        <v>19</v>
      </c>
      <c r="F121" s="158" t="s">
        <v>3208</v>
      </c>
      <c r="H121" s="159">
        <v>22.902999999999999</v>
      </c>
      <c r="I121" s="160"/>
      <c r="L121" s="156"/>
      <c r="M121" s="161"/>
      <c r="T121" s="162"/>
      <c r="AT121" s="157" t="s">
        <v>177</v>
      </c>
      <c r="AU121" s="157" t="s">
        <v>85</v>
      </c>
      <c r="AV121" s="13" t="s">
        <v>85</v>
      </c>
      <c r="AW121" s="13" t="s">
        <v>33</v>
      </c>
      <c r="AX121" s="13" t="s">
        <v>79</v>
      </c>
      <c r="AY121" s="157" t="s">
        <v>166</v>
      </c>
    </row>
    <row r="122" spans="2:65" s="11" customFormat="1" ht="22.9" customHeight="1">
      <c r="B122" s="120"/>
      <c r="D122" s="121" t="s">
        <v>71</v>
      </c>
      <c r="E122" s="130" t="s">
        <v>85</v>
      </c>
      <c r="F122" s="130" t="s">
        <v>201</v>
      </c>
      <c r="I122" s="123"/>
      <c r="J122" s="131">
        <f>BK122</f>
        <v>0</v>
      </c>
      <c r="L122" s="120"/>
      <c r="M122" s="125"/>
      <c r="P122" s="126">
        <f>SUM(P123:P141)</f>
        <v>0</v>
      </c>
      <c r="R122" s="126">
        <f>SUM(R123:R141)</f>
        <v>27.379875429999998</v>
      </c>
      <c r="T122" s="127">
        <f>SUM(T123:T141)</f>
        <v>0</v>
      </c>
      <c r="AR122" s="121" t="s">
        <v>79</v>
      </c>
      <c r="AT122" s="128" t="s">
        <v>71</v>
      </c>
      <c r="AU122" s="128" t="s">
        <v>79</v>
      </c>
      <c r="AY122" s="121" t="s">
        <v>166</v>
      </c>
      <c r="BK122" s="129">
        <f>SUM(BK123:BK141)</f>
        <v>0</v>
      </c>
    </row>
    <row r="123" spans="2:65" s="1" customFormat="1" ht="16.5" customHeight="1">
      <c r="B123" s="33"/>
      <c r="C123" s="132" t="s">
        <v>237</v>
      </c>
      <c r="D123" s="132" t="s">
        <v>168</v>
      </c>
      <c r="E123" s="133" t="s">
        <v>3209</v>
      </c>
      <c r="F123" s="134" t="s">
        <v>3210</v>
      </c>
      <c r="G123" s="135" t="s">
        <v>171</v>
      </c>
      <c r="H123" s="136">
        <v>6.4889999999999999</v>
      </c>
      <c r="I123" s="137"/>
      <c r="J123" s="138">
        <f>ROUND(I123*H123,2)</f>
        <v>0</v>
      </c>
      <c r="K123" s="134" t="s">
        <v>172</v>
      </c>
      <c r="L123" s="33"/>
      <c r="M123" s="139" t="s">
        <v>19</v>
      </c>
      <c r="N123" s="140" t="s">
        <v>44</v>
      </c>
      <c r="P123" s="141">
        <f>O123*H123</f>
        <v>0</v>
      </c>
      <c r="Q123" s="141">
        <v>2.5018699999999998</v>
      </c>
      <c r="R123" s="141">
        <f>Q123*H123</f>
        <v>16.23463443</v>
      </c>
      <c r="S123" s="141">
        <v>0</v>
      </c>
      <c r="T123" s="142">
        <f>S123*H123</f>
        <v>0</v>
      </c>
      <c r="AR123" s="143" t="s">
        <v>173</v>
      </c>
      <c r="AT123" s="143" t="s">
        <v>168</v>
      </c>
      <c r="AU123" s="143" t="s">
        <v>85</v>
      </c>
      <c r="AY123" s="18" t="s">
        <v>166</v>
      </c>
      <c r="BE123" s="144">
        <f>IF(N123="základní",J123,0)</f>
        <v>0</v>
      </c>
      <c r="BF123" s="144">
        <f>IF(N123="snížená",J123,0)</f>
        <v>0</v>
      </c>
      <c r="BG123" s="144">
        <f>IF(N123="zákl. přenesená",J123,0)</f>
        <v>0</v>
      </c>
      <c r="BH123" s="144">
        <f>IF(N123="sníž. přenesená",J123,0)</f>
        <v>0</v>
      </c>
      <c r="BI123" s="144">
        <f>IF(N123="nulová",J123,0)</f>
        <v>0</v>
      </c>
      <c r="BJ123" s="18" t="s">
        <v>85</v>
      </c>
      <c r="BK123" s="144">
        <f>ROUND(I123*H123,2)</f>
        <v>0</v>
      </c>
      <c r="BL123" s="18" t="s">
        <v>173</v>
      </c>
      <c r="BM123" s="143" t="s">
        <v>3211</v>
      </c>
    </row>
    <row r="124" spans="2:65" s="1" customFormat="1">
      <c r="B124" s="33"/>
      <c r="D124" s="145" t="s">
        <v>175</v>
      </c>
      <c r="F124" s="146" t="s">
        <v>3212</v>
      </c>
      <c r="I124" s="147"/>
      <c r="L124" s="33"/>
      <c r="M124" s="148"/>
      <c r="T124" s="54"/>
      <c r="AT124" s="18" t="s">
        <v>175</v>
      </c>
      <c r="AU124" s="18" t="s">
        <v>85</v>
      </c>
    </row>
    <row r="125" spans="2:65" s="13" customFormat="1">
      <c r="B125" s="156"/>
      <c r="D125" s="150" t="s">
        <v>177</v>
      </c>
      <c r="E125" s="157" t="s">
        <v>19</v>
      </c>
      <c r="F125" s="158" t="s">
        <v>3213</v>
      </c>
      <c r="H125" s="159">
        <v>6.4889999999999999</v>
      </c>
      <c r="I125" s="160"/>
      <c r="L125" s="156"/>
      <c r="M125" s="161"/>
      <c r="T125" s="162"/>
      <c r="AT125" s="157" t="s">
        <v>177</v>
      </c>
      <c r="AU125" s="157" t="s">
        <v>85</v>
      </c>
      <c r="AV125" s="13" t="s">
        <v>85</v>
      </c>
      <c r="AW125" s="13" t="s">
        <v>33</v>
      </c>
      <c r="AX125" s="13" t="s">
        <v>79</v>
      </c>
      <c r="AY125" s="157" t="s">
        <v>166</v>
      </c>
    </row>
    <row r="126" spans="2:65" s="1" customFormat="1" ht="24.2" customHeight="1">
      <c r="B126" s="33"/>
      <c r="C126" s="132" t="s">
        <v>243</v>
      </c>
      <c r="D126" s="132" t="s">
        <v>168</v>
      </c>
      <c r="E126" s="133" t="s">
        <v>3214</v>
      </c>
      <c r="F126" s="134" t="s">
        <v>3215</v>
      </c>
      <c r="G126" s="135" t="s">
        <v>232</v>
      </c>
      <c r="H126" s="136">
        <v>8.2799999999999994</v>
      </c>
      <c r="I126" s="137"/>
      <c r="J126" s="138">
        <f>ROUND(I126*H126,2)</f>
        <v>0</v>
      </c>
      <c r="K126" s="134" t="s">
        <v>172</v>
      </c>
      <c r="L126" s="33"/>
      <c r="M126" s="139" t="s">
        <v>19</v>
      </c>
      <c r="N126" s="140" t="s">
        <v>44</v>
      </c>
      <c r="P126" s="141">
        <f>O126*H126</f>
        <v>0</v>
      </c>
      <c r="Q126" s="141">
        <v>1.0145999999999999</v>
      </c>
      <c r="R126" s="141">
        <f>Q126*H126</f>
        <v>8.4008879999999984</v>
      </c>
      <c r="S126" s="141">
        <v>0</v>
      </c>
      <c r="T126" s="142">
        <f>S126*H126</f>
        <v>0</v>
      </c>
      <c r="AR126" s="143" t="s">
        <v>173</v>
      </c>
      <c r="AT126" s="143" t="s">
        <v>168</v>
      </c>
      <c r="AU126" s="143" t="s">
        <v>85</v>
      </c>
      <c r="AY126" s="18" t="s">
        <v>166</v>
      </c>
      <c r="BE126" s="144">
        <f>IF(N126="základní",J126,0)</f>
        <v>0</v>
      </c>
      <c r="BF126" s="144">
        <f>IF(N126="snížená",J126,0)</f>
        <v>0</v>
      </c>
      <c r="BG126" s="144">
        <f>IF(N126="zákl. přenesená",J126,0)</f>
        <v>0</v>
      </c>
      <c r="BH126" s="144">
        <f>IF(N126="sníž. přenesená",J126,0)</f>
        <v>0</v>
      </c>
      <c r="BI126" s="144">
        <f>IF(N126="nulová",J126,0)</f>
        <v>0</v>
      </c>
      <c r="BJ126" s="18" t="s">
        <v>85</v>
      </c>
      <c r="BK126" s="144">
        <f>ROUND(I126*H126,2)</f>
        <v>0</v>
      </c>
      <c r="BL126" s="18" t="s">
        <v>173</v>
      </c>
      <c r="BM126" s="143" t="s">
        <v>3216</v>
      </c>
    </row>
    <row r="127" spans="2:65" s="1" customFormat="1">
      <c r="B127" s="33"/>
      <c r="D127" s="145" t="s">
        <v>175</v>
      </c>
      <c r="F127" s="146" t="s">
        <v>3217</v>
      </c>
      <c r="I127" s="147"/>
      <c r="L127" s="33"/>
      <c r="M127" s="148"/>
      <c r="T127" s="54"/>
      <c r="AT127" s="18" t="s">
        <v>175</v>
      </c>
      <c r="AU127" s="18" t="s">
        <v>85</v>
      </c>
    </row>
    <row r="128" spans="2:65" s="13" customFormat="1">
      <c r="B128" s="156"/>
      <c r="D128" s="150" t="s">
        <v>177</v>
      </c>
      <c r="E128" s="157" t="s">
        <v>19</v>
      </c>
      <c r="F128" s="158" t="s">
        <v>3218</v>
      </c>
      <c r="H128" s="159">
        <v>8.2799999999999994</v>
      </c>
      <c r="I128" s="160"/>
      <c r="L128" s="156"/>
      <c r="M128" s="161"/>
      <c r="T128" s="162"/>
      <c r="AT128" s="157" t="s">
        <v>177</v>
      </c>
      <c r="AU128" s="157" t="s">
        <v>85</v>
      </c>
      <c r="AV128" s="13" t="s">
        <v>85</v>
      </c>
      <c r="AW128" s="13" t="s">
        <v>33</v>
      </c>
      <c r="AX128" s="13" t="s">
        <v>79</v>
      </c>
      <c r="AY128" s="157" t="s">
        <v>166</v>
      </c>
    </row>
    <row r="129" spans="2:65" s="1" customFormat="1" ht="24.2" customHeight="1">
      <c r="B129" s="33"/>
      <c r="C129" s="132" t="s">
        <v>254</v>
      </c>
      <c r="D129" s="132" t="s">
        <v>168</v>
      </c>
      <c r="E129" s="133" t="s">
        <v>3219</v>
      </c>
      <c r="F129" s="134" t="s">
        <v>3220</v>
      </c>
      <c r="G129" s="135" t="s">
        <v>232</v>
      </c>
      <c r="H129" s="136">
        <v>1.2</v>
      </c>
      <c r="I129" s="137"/>
      <c r="J129" s="138">
        <f>ROUND(I129*H129,2)</f>
        <v>0</v>
      </c>
      <c r="K129" s="134" t="s">
        <v>172</v>
      </c>
      <c r="L129" s="33"/>
      <c r="M129" s="139" t="s">
        <v>19</v>
      </c>
      <c r="N129" s="140" t="s">
        <v>44</v>
      </c>
      <c r="P129" s="141">
        <f>O129*H129</f>
        <v>0</v>
      </c>
      <c r="Q129" s="141">
        <v>1.20855</v>
      </c>
      <c r="R129" s="141">
        <f>Q129*H129</f>
        <v>1.4502599999999999</v>
      </c>
      <c r="S129" s="141">
        <v>0</v>
      </c>
      <c r="T129" s="142">
        <f>S129*H129</f>
        <v>0</v>
      </c>
      <c r="AR129" s="143" t="s">
        <v>173</v>
      </c>
      <c r="AT129" s="143" t="s">
        <v>168</v>
      </c>
      <c r="AU129" s="143" t="s">
        <v>85</v>
      </c>
      <c r="AY129" s="18" t="s">
        <v>166</v>
      </c>
      <c r="BE129" s="144">
        <f>IF(N129="základní",J129,0)</f>
        <v>0</v>
      </c>
      <c r="BF129" s="144">
        <f>IF(N129="snížená",J129,0)</f>
        <v>0</v>
      </c>
      <c r="BG129" s="144">
        <f>IF(N129="zákl. přenesená",J129,0)</f>
        <v>0</v>
      </c>
      <c r="BH129" s="144">
        <f>IF(N129="sníž. přenesená",J129,0)</f>
        <v>0</v>
      </c>
      <c r="BI129" s="144">
        <f>IF(N129="nulová",J129,0)</f>
        <v>0</v>
      </c>
      <c r="BJ129" s="18" t="s">
        <v>85</v>
      </c>
      <c r="BK129" s="144">
        <f>ROUND(I129*H129,2)</f>
        <v>0</v>
      </c>
      <c r="BL129" s="18" t="s">
        <v>173</v>
      </c>
      <c r="BM129" s="143" t="s">
        <v>3221</v>
      </c>
    </row>
    <row r="130" spans="2:65" s="1" customFormat="1">
      <c r="B130" s="33"/>
      <c r="D130" s="145" t="s">
        <v>175</v>
      </c>
      <c r="F130" s="146" t="s">
        <v>3222</v>
      </c>
      <c r="I130" s="147"/>
      <c r="L130" s="33"/>
      <c r="M130" s="148"/>
      <c r="T130" s="54"/>
      <c r="AT130" s="18" t="s">
        <v>175</v>
      </c>
      <c r="AU130" s="18" t="s">
        <v>85</v>
      </c>
    </row>
    <row r="131" spans="2:65" s="13" customFormat="1">
      <c r="B131" s="156"/>
      <c r="D131" s="150" t="s">
        <v>177</v>
      </c>
      <c r="E131" s="157" t="s">
        <v>19</v>
      </c>
      <c r="F131" s="158" t="s">
        <v>3223</v>
      </c>
      <c r="H131" s="159">
        <v>1.2</v>
      </c>
      <c r="I131" s="160"/>
      <c r="L131" s="156"/>
      <c r="M131" s="161"/>
      <c r="T131" s="162"/>
      <c r="AT131" s="157" t="s">
        <v>177</v>
      </c>
      <c r="AU131" s="157" t="s">
        <v>85</v>
      </c>
      <c r="AV131" s="13" t="s">
        <v>85</v>
      </c>
      <c r="AW131" s="13" t="s">
        <v>33</v>
      </c>
      <c r="AX131" s="13" t="s">
        <v>79</v>
      </c>
      <c r="AY131" s="157" t="s">
        <v>166</v>
      </c>
    </row>
    <row r="132" spans="2:65" s="1" customFormat="1" ht="33" customHeight="1">
      <c r="B132" s="33"/>
      <c r="C132" s="132" t="s">
        <v>262</v>
      </c>
      <c r="D132" s="132" t="s">
        <v>168</v>
      </c>
      <c r="E132" s="133" t="s">
        <v>3224</v>
      </c>
      <c r="F132" s="134" t="s">
        <v>3225</v>
      </c>
      <c r="G132" s="135" t="s">
        <v>197</v>
      </c>
      <c r="H132" s="136">
        <v>0.14499999999999999</v>
      </c>
      <c r="I132" s="137"/>
      <c r="J132" s="138">
        <f>ROUND(I132*H132,2)</f>
        <v>0</v>
      </c>
      <c r="K132" s="134" t="s">
        <v>172</v>
      </c>
      <c r="L132" s="33"/>
      <c r="M132" s="139" t="s">
        <v>19</v>
      </c>
      <c r="N132" s="140" t="s">
        <v>44</v>
      </c>
      <c r="P132" s="141">
        <f>O132*H132</f>
        <v>0</v>
      </c>
      <c r="Q132" s="141">
        <v>1.0593999999999999</v>
      </c>
      <c r="R132" s="141">
        <f>Q132*H132</f>
        <v>0.15361299999999997</v>
      </c>
      <c r="S132" s="141">
        <v>0</v>
      </c>
      <c r="T132" s="142">
        <f>S132*H132</f>
        <v>0</v>
      </c>
      <c r="AR132" s="143" t="s">
        <v>173</v>
      </c>
      <c r="AT132" s="143" t="s">
        <v>168</v>
      </c>
      <c r="AU132" s="143" t="s">
        <v>85</v>
      </c>
      <c r="AY132" s="18" t="s">
        <v>166</v>
      </c>
      <c r="BE132" s="144">
        <f>IF(N132="základní",J132,0)</f>
        <v>0</v>
      </c>
      <c r="BF132" s="144">
        <f>IF(N132="snížená",J132,0)</f>
        <v>0</v>
      </c>
      <c r="BG132" s="144">
        <f>IF(N132="zákl. přenesená",J132,0)</f>
        <v>0</v>
      </c>
      <c r="BH132" s="144">
        <f>IF(N132="sníž. přenesená",J132,0)</f>
        <v>0</v>
      </c>
      <c r="BI132" s="144">
        <f>IF(N132="nulová",J132,0)</f>
        <v>0</v>
      </c>
      <c r="BJ132" s="18" t="s">
        <v>85</v>
      </c>
      <c r="BK132" s="144">
        <f>ROUND(I132*H132,2)</f>
        <v>0</v>
      </c>
      <c r="BL132" s="18" t="s">
        <v>173</v>
      </c>
      <c r="BM132" s="143" t="s">
        <v>3226</v>
      </c>
    </row>
    <row r="133" spans="2:65" s="1" customFormat="1">
      <c r="B133" s="33"/>
      <c r="D133" s="145" t="s">
        <v>175</v>
      </c>
      <c r="F133" s="146" t="s">
        <v>3227</v>
      </c>
      <c r="I133" s="147"/>
      <c r="L133" s="33"/>
      <c r="M133" s="148"/>
      <c r="T133" s="54"/>
      <c r="AT133" s="18" t="s">
        <v>175</v>
      </c>
      <c r="AU133" s="18" t="s">
        <v>85</v>
      </c>
    </row>
    <row r="134" spans="2:65" s="13" customFormat="1">
      <c r="B134" s="156"/>
      <c r="D134" s="150" t="s">
        <v>177</v>
      </c>
      <c r="E134" s="157" t="s">
        <v>19</v>
      </c>
      <c r="F134" s="158" t="s">
        <v>3228</v>
      </c>
      <c r="H134" s="159">
        <v>0.01</v>
      </c>
      <c r="I134" s="160"/>
      <c r="L134" s="156"/>
      <c r="M134" s="161"/>
      <c r="T134" s="162"/>
      <c r="AT134" s="157" t="s">
        <v>177</v>
      </c>
      <c r="AU134" s="157" t="s">
        <v>85</v>
      </c>
      <c r="AV134" s="13" t="s">
        <v>85</v>
      </c>
      <c r="AW134" s="13" t="s">
        <v>33</v>
      </c>
      <c r="AX134" s="13" t="s">
        <v>72</v>
      </c>
      <c r="AY134" s="157" t="s">
        <v>166</v>
      </c>
    </row>
    <row r="135" spans="2:65" s="13" customFormat="1">
      <c r="B135" s="156"/>
      <c r="D135" s="150" t="s">
        <v>177</v>
      </c>
      <c r="E135" s="157" t="s">
        <v>19</v>
      </c>
      <c r="F135" s="158" t="s">
        <v>3229</v>
      </c>
      <c r="H135" s="159">
        <v>0.01</v>
      </c>
      <c r="I135" s="160"/>
      <c r="L135" s="156"/>
      <c r="M135" s="161"/>
      <c r="T135" s="162"/>
      <c r="AT135" s="157" t="s">
        <v>177</v>
      </c>
      <c r="AU135" s="157" t="s">
        <v>85</v>
      </c>
      <c r="AV135" s="13" t="s">
        <v>85</v>
      </c>
      <c r="AW135" s="13" t="s">
        <v>33</v>
      </c>
      <c r="AX135" s="13" t="s">
        <v>72</v>
      </c>
      <c r="AY135" s="157" t="s">
        <v>166</v>
      </c>
    </row>
    <row r="136" spans="2:65" s="13" customFormat="1">
      <c r="B136" s="156"/>
      <c r="D136" s="150" t="s">
        <v>177</v>
      </c>
      <c r="E136" s="157" t="s">
        <v>19</v>
      </c>
      <c r="F136" s="158" t="s">
        <v>3230</v>
      </c>
      <c r="H136" s="159">
        <v>7.6999999999999999E-2</v>
      </c>
      <c r="I136" s="160"/>
      <c r="L136" s="156"/>
      <c r="M136" s="161"/>
      <c r="T136" s="162"/>
      <c r="AT136" s="157" t="s">
        <v>177</v>
      </c>
      <c r="AU136" s="157" t="s">
        <v>85</v>
      </c>
      <c r="AV136" s="13" t="s">
        <v>85</v>
      </c>
      <c r="AW136" s="13" t="s">
        <v>33</v>
      </c>
      <c r="AX136" s="13" t="s">
        <v>72</v>
      </c>
      <c r="AY136" s="157" t="s">
        <v>166</v>
      </c>
    </row>
    <row r="137" spans="2:65" s="13" customFormat="1">
      <c r="B137" s="156"/>
      <c r="D137" s="150" t="s">
        <v>177</v>
      </c>
      <c r="E137" s="157" t="s">
        <v>19</v>
      </c>
      <c r="F137" s="158" t="s">
        <v>3231</v>
      </c>
      <c r="H137" s="159">
        <v>4.8000000000000001E-2</v>
      </c>
      <c r="I137" s="160"/>
      <c r="L137" s="156"/>
      <c r="M137" s="161"/>
      <c r="T137" s="162"/>
      <c r="AT137" s="157" t="s">
        <v>177</v>
      </c>
      <c r="AU137" s="157" t="s">
        <v>85</v>
      </c>
      <c r="AV137" s="13" t="s">
        <v>85</v>
      </c>
      <c r="AW137" s="13" t="s">
        <v>33</v>
      </c>
      <c r="AX137" s="13" t="s">
        <v>72</v>
      </c>
      <c r="AY137" s="157" t="s">
        <v>166</v>
      </c>
    </row>
    <row r="138" spans="2:65" s="15" customFormat="1">
      <c r="B138" s="170"/>
      <c r="D138" s="150" t="s">
        <v>177</v>
      </c>
      <c r="E138" s="171" t="s">
        <v>19</v>
      </c>
      <c r="F138" s="172" t="s">
        <v>228</v>
      </c>
      <c r="H138" s="173">
        <v>0.14500000000000002</v>
      </c>
      <c r="I138" s="174"/>
      <c r="L138" s="170"/>
      <c r="M138" s="175"/>
      <c r="T138" s="176"/>
      <c r="AT138" s="171" t="s">
        <v>177</v>
      </c>
      <c r="AU138" s="171" t="s">
        <v>85</v>
      </c>
      <c r="AV138" s="15" t="s">
        <v>173</v>
      </c>
      <c r="AW138" s="15" t="s">
        <v>33</v>
      </c>
      <c r="AX138" s="15" t="s">
        <v>79</v>
      </c>
      <c r="AY138" s="171" t="s">
        <v>166</v>
      </c>
    </row>
    <row r="139" spans="2:65" s="1" customFormat="1" ht="16.5" customHeight="1">
      <c r="B139" s="33"/>
      <c r="C139" s="132" t="s">
        <v>268</v>
      </c>
      <c r="D139" s="132" t="s">
        <v>168</v>
      </c>
      <c r="E139" s="133" t="s">
        <v>3232</v>
      </c>
      <c r="F139" s="134" t="s">
        <v>3233</v>
      </c>
      <c r="G139" s="135" t="s">
        <v>171</v>
      </c>
      <c r="H139" s="136">
        <v>0.57599999999999996</v>
      </c>
      <c r="I139" s="137"/>
      <c r="J139" s="138">
        <f>ROUND(I139*H139,2)</f>
        <v>0</v>
      </c>
      <c r="K139" s="134" t="s">
        <v>172</v>
      </c>
      <c r="L139" s="33"/>
      <c r="M139" s="139" t="s">
        <v>19</v>
      </c>
      <c r="N139" s="140" t="s">
        <v>44</v>
      </c>
      <c r="P139" s="141">
        <f>O139*H139</f>
        <v>0</v>
      </c>
      <c r="Q139" s="141">
        <v>1.98</v>
      </c>
      <c r="R139" s="141">
        <f>Q139*H139</f>
        <v>1.1404799999999999</v>
      </c>
      <c r="S139" s="141">
        <v>0</v>
      </c>
      <c r="T139" s="142">
        <f>S139*H139</f>
        <v>0</v>
      </c>
      <c r="AR139" s="143" t="s">
        <v>173</v>
      </c>
      <c r="AT139" s="143" t="s">
        <v>168</v>
      </c>
      <c r="AU139" s="143" t="s">
        <v>85</v>
      </c>
      <c r="AY139" s="18" t="s">
        <v>166</v>
      </c>
      <c r="BE139" s="144">
        <f>IF(N139="základní",J139,0)</f>
        <v>0</v>
      </c>
      <c r="BF139" s="144">
        <f>IF(N139="snížená",J139,0)</f>
        <v>0</v>
      </c>
      <c r="BG139" s="144">
        <f>IF(N139="zákl. přenesená",J139,0)</f>
        <v>0</v>
      </c>
      <c r="BH139" s="144">
        <f>IF(N139="sníž. přenesená",J139,0)</f>
        <v>0</v>
      </c>
      <c r="BI139" s="144">
        <f>IF(N139="nulová",J139,0)</f>
        <v>0</v>
      </c>
      <c r="BJ139" s="18" t="s">
        <v>85</v>
      </c>
      <c r="BK139" s="144">
        <f>ROUND(I139*H139,2)</f>
        <v>0</v>
      </c>
      <c r="BL139" s="18" t="s">
        <v>173</v>
      </c>
      <c r="BM139" s="143" t="s">
        <v>3234</v>
      </c>
    </row>
    <row r="140" spans="2:65" s="1" customFormat="1">
      <c r="B140" s="33"/>
      <c r="D140" s="145" t="s">
        <v>175</v>
      </c>
      <c r="F140" s="146" t="s">
        <v>3235</v>
      </c>
      <c r="I140" s="147"/>
      <c r="L140" s="33"/>
      <c r="M140" s="148"/>
      <c r="T140" s="54"/>
      <c r="AT140" s="18" t="s">
        <v>175</v>
      </c>
      <c r="AU140" s="18" t="s">
        <v>85</v>
      </c>
    </row>
    <row r="141" spans="2:65" s="13" customFormat="1">
      <c r="B141" s="156"/>
      <c r="D141" s="150" t="s">
        <v>177</v>
      </c>
      <c r="E141" s="157" t="s">
        <v>19</v>
      </c>
      <c r="F141" s="158" t="s">
        <v>3236</v>
      </c>
      <c r="H141" s="159">
        <v>0.57599999999999996</v>
      </c>
      <c r="I141" s="160"/>
      <c r="L141" s="156"/>
      <c r="M141" s="161"/>
      <c r="T141" s="162"/>
      <c r="AT141" s="157" t="s">
        <v>177</v>
      </c>
      <c r="AU141" s="157" t="s">
        <v>85</v>
      </c>
      <c r="AV141" s="13" t="s">
        <v>85</v>
      </c>
      <c r="AW141" s="13" t="s">
        <v>33</v>
      </c>
      <c r="AX141" s="13" t="s">
        <v>79</v>
      </c>
      <c r="AY141" s="157" t="s">
        <v>166</v>
      </c>
    </row>
    <row r="142" spans="2:65" s="11" customFormat="1" ht="22.9" customHeight="1">
      <c r="B142" s="120"/>
      <c r="D142" s="121" t="s">
        <v>71</v>
      </c>
      <c r="E142" s="130" t="s">
        <v>202</v>
      </c>
      <c r="F142" s="130" t="s">
        <v>290</v>
      </c>
      <c r="I142" s="123"/>
      <c r="J142" s="131">
        <f>BK142</f>
        <v>0</v>
      </c>
      <c r="L142" s="120"/>
      <c r="M142" s="125"/>
      <c r="P142" s="126">
        <f>SUM(P143:P161)</f>
        <v>0</v>
      </c>
      <c r="R142" s="126">
        <f>SUM(R143:R161)</f>
        <v>3.2679752299999998</v>
      </c>
      <c r="T142" s="127">
        <f>SUM(T143:T161)</f>
        <v>0</v>
      </c>
      <c r="AR142" s="121" t="s">
        <v>79</v>
      </c>
      <c r="AT142" s="128" t="s">
        <v>71</v>
      </c>
      <c r="AU142" s="128" t="s">
        <v>79</v>
      </c>
      <c r="AY142" s="121" t="s">
        <v>166</v>
      </c>
      <c r="BK142" s="129">
        <f>SUM(BK143:BK161)</f>
        <v>0</v>
      </c>
    </row>
    <row r="143" spans="2:65" s="1" customFormat="1" ht="21.75" customHeight="1">
      <c r="B143" s="33"/>
      <c r="C143" s="132" t="s">
        <v>273</v>
      </c>
      <c r="D143" s="132" t="s">
        <v>168</v>
      </c>
      <c r="E143" s="133" t="s">
        <v>3237</v>
      </c>
      <c r="F143" s="134" t="s">
        <v>3238</v>
      </c>
      <c r="G143" s="135" t="s">
        <v>171</v>
      </c>
      <c r="H143" s="136">
        <v>0.23</v>
      </c>
      <c r="I143" s="137"/>
      <c r="J143" s="138">
        <f>ROUND(I143*H143,2)</f>
        <v>0</v>
      </c>
      <c r="K143" s="134" t="s">
        <v>172</v>
      </c>
      <c r="L143" s="33"/>
      <c r="M143" s="139" t="s">
        <v>19</v>
      </c>
      <c r="N143" s="140" t="s">
        <v>44</v>
      </c>
      <c r="P143" s="141">
        <f>O143*H143</f>
        <v>0</v>
      </c>
      <c r="Q143" s="141">
        <v>2.5018699999999998</v>
      </c>
      <c r="R143" s="141">
        <f>Q143*H143</f>
        <v>0.57543009999999994</v>
      </c>
      <c r="S143" s="141">
        <v>0</v>
      </c>
      <c r="T143" s="142">
        <f>S143*H143</f>
        <v>0</v>
      </c>
      <c r="AR143" s="143" t="s">
        <v>173</v>
      </c>
      <c r="AT143" s="143" t="s">
        <v>168</v>
      </c>
      <c r="AU143" s="143" t="s">
        <v>85</v>
      </c>
      <c r="AY143" s="18" t="s">
        <v>166</v>
      </c>
      <c r="BE143" s="144">
        <f>IF(N143="základní",J143,0)</f>
        <v>0</v>
      </c>
      <c r="BF143" s="144">
        <f>IF(N143="snížená",J143,0)</f>
        <v>0</v>
      </c>
      <c r="BG143" s="144">
        <f>IF(N143="zákl. přenesená",J143,0)</f>
        <v>0</v>
      </c>
      <c r="BH143" s="144">
        <f>IF(N143="sníž. přenesená",J143,0)</f>
        <v>0</v>
      </c>
      <c r="BI143" s="144">
        <f>IF(N143="nulová",J143,0)</f>
        <v>0</v>
      </c>
      <c r="BJ143" s="18" t="s">
        <v>85</v>
      </c>
      <c r="BK143" s="144">
        <f>ROUND(I143*H143,2)</f>
        <v>0</v>
      </c>
      <c r="BL143" s="18" t="s">
        <v>173</v>
      </c>
      <c r="BM143" s="143" t="s">
        <v>3239</v>
      </c>
    </row>
    <row r="144" spans="2:65" s="1" customFormat="1">
      <c r="B144" s="33"/>
      <c r="D144" s="145" t="s">
        <v>175</v>
      </c>
      <c r="F144" s="146" t="s">
        <v>3240</v>
      </c>
      <c r="I144" s="147"/>
      <c r="L144" s="33"/>
      <c r="M144" s="148"/>
      <c r="T144" s="54"/>
      <c r="AT144" s="18" t="s">
        <v>175</v>
      </c>
      <c r="AU144" s="18" t="s">
        <v>85</v>
      </c>
    </row>
    <row r="145" spans="2:65" s="13" customFormat="1">
      <c r="B145" s="156"/>
      <c r="D145" s="150" t="s">
        <v>177</v>
      </c>
      <c r="E145" s="157" t="s">
        <v>19</v>
      </c>
      <c r="F145" s="158" t="s">
        <v>3241</v>
      </c>
      <c r="H145" s="159">
        <v>0.23</v>
      </c>
      <c r="I145" s="160"/>
      <c r="L145" s="156"/>
      <c r="M145" s="161"/>
      <c r="T145" s="162"/>
      <c r="AT145" s="157" t="s">
        <v>177</v>
      </c>
      <c r="AU145" s="157" t="s">
        <v>85</v>
      </c>
      <c r="AV145" s="13" t="s">
        <v>85</v>
      </c>
      <c r="AW145" s="13" t="s">
        <v>33</v>
      </c>
      <c r="AX145" s="13" t="s">
        <v>79</v>
      </c>
      <c r="AY145" s="157" t="s">
        <v>166</v>
      </c>
    </row>
    <row r="146" spans="2:65" s="1" customFormat="1" ht="21.75" customHeight="1">
      <c r="B146" s="33"/>
      <c r="C146" s="132" t="s">
        <v>8</v>
      </c>
      <c r="D146" s="132" t="s">
        <v>168</v>
      </c>
      <c r="E146" s="133" t="s">
        <v>3242</v>
      </c>
      <c r="F146" s="134" t="s">
        <v>3243</v>
      </c>
      <c r="G146" s="135" t="s">
        <v>171</v>
      </c>
      <c r="H146" s="136">
        <v>1.052</v>
      </c>
      <c r="I146" s="137"/>
      <c r="J146" s="138">
        <f>ROUND(I146*H146,2)</f>
        <v>0</v>
      </c>
      <c r="K146" s="134" t="s">
        <v>172</v>
      </c>
      <c r="L146" s="33"/>
      <c r="M146" s="139" t="s">
        <v>19</v>
      </c>
      <c r="N146" s="140" t="s">
        <v>44</v>
      </c>
      <c r="P146" s="141">
        <f>O146*H146</f>
        <v>0</v>
      </c>
      <c r="Q146" s="141">
        <v>2.5018699999999998</v>
      </c>
      <c r="R146" s="141">
        <f>Q146*H146</f>
        <v>2.6319672399999998</v>
      </c>
      <c r="S146" s="141">
        <v>0</v>
      </c>
      <c r="T146" s="142">
        <f>S146*H146</f>
        <v>0</v>
      </c>
      <c r="AR146" s="143" t="s">
        <v>173</v>
      </c>
      <c r="AT146" s="143" t="s">
        <v>168</v>
      </c>
      <c r="AU146" s="143" t="s">
        <v>85</v>
      </c>
      <c r="AY146" s="18" t="s">
        <v>166</v>
      </c>
      <c r="BE146" s="144">
        <f>IF(N146="základní",J146,0)</f>
        <v>0</v>
      </c>
      <c r="BF146" s="144">
        <f>IF(N146="snížená",J146,0)</f>
        <v>0</v>
      </c>
      <c r="BG146" s="144">
        <f>IF(N146="zákl. přenesená",J146,0)</f>
        <v>0</v>
      </c>
      <c r="BH146" s="144">
        <f>IF(N146="sníž. přenesená",J146,0)</f>
        <v>0</v>
      </c>
      <c r="BI146" s="144">
        <f>IF(N146="nulová",J146,0)</f>
        <v>0</v>
      </c>
      <c r="BJ146" s="18" t="s">
        <v>85</v>
      </c>
      <c r="BK146" s="144">
        <f>ROUND(I146*H146,2)</f>
        <v>0</v>
      </c>
      <c r="BL146" s="18" t="s">
        <v>173</v>
      </c>
      <c r="BM146" s="143" t="s">
        <v>3244</v>
      </c>
    </row>
    <row r="147" spans="2:65" s="1" customFormat="1">
      <c r="B147" s="33"/>
      <c r="D147" s="145" t="s">
        <v>175</v>
      </c>
      <c r="F147" s="146" t="s">
        <v>3245</v>
      </c>
      <c r="I147" s="147"/>
      <c r="L147" s="33"/>
      <c r="M147" s="148"/>
      <c r="T147" s="54"/>
      <c r="AT147" s="18" t="s">
        <v>175</v>
      </c>
      <c r="AU147" s="18" t="s">
        <v>85</v>
      </c>
    </row>
    <row r="148" spans="2:65" s="13" customFormat="1">
      <c r="B148" s="156"/>
      <c r="D148" s="150" t="s">
        <v>177</v>
      </c>
      <c r="E148" s="157" t="s">
        <v>19</v>
      </c>
      <c r="F148" s="158" t="s">
        <v>3246</v>
      </c>
      <c r="H148" s="159">
        <v>1.052</v>
      </c>
      <c r="I148" s="160"/>
      <c r="L148" s="156"/>
      <c r="M148" s="161"/>
      <c r="T148" s="162"/>
      <c r="AT148" s="157" t="s">
        <v>177</v>
      </c>
      <c r="AU148" s="157" t="s">
        <v>85</v>
      </c>
      <c r="AV148" s="13" t="s">
        <v>85</v>
      </c>
      <c r="AW148" s="13" t="s">
        <v>33</v>
      </c>
      <c r="AX148" s="13" t="s">
        <v>79</v>
      </c>
      <c r="AY148" s="157" t="s">
        <v>166</v>
      </c>
    </row>
    <row r="149" spans="2:65" s="1" customFormat="1" ht="21.75" customHeight="1">
      <c r="B149" s="33"/>
      <c r="C149" s="132" t="s">
        <v>291</v>
      </c>
      <c r="D149" s="132" t="s">
        <v>168</v>
      </c>
      <c r="E149" s="133" t="s">
        <v>569</v>
      </c>
      <c r="F149" s="134" t="s">
        <v>570</v>
      </c>
      <c r="G149" s="135" t="s">
        <v>171</v>
      </c>
      <c r="H149" s="136">
        <v>0.23</v>
      </c>
      <c r="I149" s="137"/>
      <c r="J149" s="138">
        <f>ROUND(I149*H149,2)</f>
        <v>0</v>
      </c>
      <c r="K149" s="134" t="s">
        <v>172</v>
      </c>
      <c r="L149" s="33"/>
      <c r="M149" s="139" t="s">
        <v>19</v>
      </c>
      <c r="N149" s="140" t="s">
        <v>44</v>
      </c>
      <c r="P149" s="141">
        <f>O149*H149</f>
        <v>0</v>
      </c>
      <c r="Q149" s="141">
        <v>0</v>
      </c>
      <c r="R149" s="141">
        <f>Q149*H149</f>
        <v>0</v>
      </c>
      <c r="S149" s="141">
        <v>0</v>
      </c>
      <c r="T149" s="142">
        <f>S149*H149</f>
        <v>0</v>
      </c>
      <c r="AR149" s="143" t="s">
        <v>173</v>
      </c>
      <c r="AT149" s="143" t="s">
        <v>168</v>
      </c>
      <c r="AU149" s="143" t="s">
        <v>85</v>
      </c>
      <c r="AY149" s="18" t="s">
        <v>166</v>
      </c>
      <c r="BE149" s="144">
        <f>IF(N149="základní",J149,0)</f>
        <v>0</v>
      </c>
      <c r="BF149" s="144">
        <f>IF(N149="snížená",J149,0)</f>
        <v>0</v>
      </c>
      <c r="BG149" s="144">
        <f>IF(N149="zákl. přenesená",J149,0)</f>
        <v>0</v>
      </c>
      <c r="BH149" s="144">
        <f>IF(N149="sníž. přenesená",J149,0)</f>
        <v>0</v>
      </c>
      <c r="BI149" s="144">
        <f>IF(N149="nulová",J149,0)</f>
        <v>0</v>
      </c>
      <c r="BJ149" s="18" t="s">
        <v>85</v>
      </c>
      <c r="BK149" s="144">
        <f>ROUND(I149*H149,2)</f>
        <v>0</v>
      </c>
      <c r="BL149" s="18" t="s">
        <v>173</v>
      </c>
      <c r="BM149" s="143" t="s">
        <v>3247</v>
      </c>
    </row>
    <row r="150" spans="2:65" s="1" customFormat="1">
      <c r="B150" s="33"/>
      <c r="D150" s="145" t="s">
        <v>175</v>
      </c>
      <c r="F150" s="146" t="s">
        <v>572</v>
      </c>
      <c r="I150" s="147"/>
      <c r="L150" s="33"/>
      <c r="M150" s="148"/>
      <c r="T150" s="54"/>
      <c r="AT150" s="18" t="s">
        <v>175</v>
      </c>
      <c r="AU150" s="18" t="s">
        <v>85</v>
      </c>
    </row>
    <row r="151" spans="2:65" s="1" customFormat="1" ht="21.75" customHeight="1">
      <c r="B151" s="33"/>
      <c r="C151" s="132" t="s">
        <v>300</v>
      </c>
      <c r="D151" s="132" t="s">
        <v>168</v>
      </c>
      <c r="E151" s="133" t="s">
        <v>3248</v>
      </c>
      <c r="F151" s="134" t="s">
        <v>3249</v>
      </c>
      <c r="G151" s="135" t="s">
        <v>171</v>
      </c>
      <c r="H151" s="136">
        <v>1.052</v>
      </c>
      <c r="I151" s="137"/>
      <c r="J151" s="138">
        <f>ROUND(I151*H151,2)</f>
        <v>0</v>
      </c>
      <c r="K151" s="134" t="s">
        <v>172</v>
      </c>
      <c r="L151" s="33"/>
      <c r="M151" s="139" t="s">
        <v>19</v>
      </c>
      <c r="N151" s="140" t="s">
        <v>44</v>
      </c>
      <c r="P151" s="141">
        <f>O151*H151</f>
        <v>0</v>
      </c>
      <c r="Q151" s="141">
        <v>0</v>
      </c>
      <c r="R151" s="141">
        <f>Q151*H151</f>
        <v>0</v>
      </c>
      <c r="S151" s="141">
        <v>0</v>
      </c>
      <c r="T151" s="142">
        <f>S151*H151</f>
        <v>0</v>
      </c>
      <c r="AR151" s="143" t="s">
        <v>173</v>
      </c>
      <c r="AT151" s="143" t="s">
        <v>168</v>
      </c>
      <c r="AU151" s="143" t="s">
        <v>85</v>
      </c>
      <c r="AY151" s="18" t="s">
        <v>166</v>
      </c>
      <c r="BE151" s="144">
        <f>IF(N151="základní",J151,0)</f>
        <v>0</v>
      </c>
      <c r="BF151" s="144">
        <f>IF(N151="snížená",J151,0)</f>
        <v>0</v>
      </c>
      <c r="BG151" s="144">
        <f>IF(N151="zákl. přenesená",J151,0)</f>
        <v>0</v>
      </c>
      <c r="BH151" s="144">
        <f>IF(N151="sníž. přenesená",J151,0)</f>
        <v>0</v>
      </c>
      <c r="BI151" s="144">
        <f>IF(N151="nulová",J151,0)</f>
        <v>0</v>
      </c>
      <c r="BJ151" s="18" t="s">
        <v>85</v>
      </c>
      <c r="BK151" s="144">
        <f>ROUND(I151*H151,2)</f>
        <v>0</v>
      </c>
      <c r="BL151" s="18" t="s">
        <v>173</v>
      </c>
      <c r="BM151" s="143" t="s">
        <v>3250</v>
      </c>
    </row>
    <row r="152" spans="2:65" s="1" customFormat="1">
      <c r="B152" s="33"/>
      <c r="D152" s="145" t="s">
        <v>175</v>
      </c>
      <c r="F152" s="146" t="s">
        <v>3251</v>
      </c>
      <c r="I152" s="147"/>
      <c r="L152" s="33"/>
      <c r="M152" s="148"/>
      <c r="T152" s="54"/>
      <c r="AT152" s="18" t="s">
        <v>175</v>
      </c>
      <c r="AU152" s="18" t="s">
        <v>85</v>
      </c>
    </row>
    <row r="153" spans="2:65" s="1" customFormat="1" ht="24.2" customHeight="1">
      <c r="B153" s="33"/>
      <c r="C153" s="132" t="s">
        <v>308</v>
      </c>
      <c r="D153" s="132" t="s">
        <v>168</v>
      </c>
      <c r="E153" s="133" t="s">
        <v>579</v>
      </c>
      <c r="F153" s="134" t="s">
        <v>580</v>
      </c>
      <c r="G153" s="135" t="s">
        <v>171</v>
      </c>
      <c r="H153" s="136">
        <v>0.23</v>
      </c>
      <c r="I153" s="137"/>
      <c r="J153" s="138">
        <f>ROUND(I153*H153,2)</f>
        <v>0</v>
      </c>
      <c r="K153" s="134" t="s">
        <v>172</v>
      </c>
      <c r="L153" s="33"/>
      <c r="M153" s="139" t="s">
        <v>19</v>
      </c>
      <c r="N153" s="140" t="s">
        <v>44</v>
      </c>
      <c r="P153" s="141">
        <f>O153*H153</f>
        <v>0</v>
      </c>
      <c r="Q153" s="141">
        <v>0</v>
      </c>
      <c r="R153" s="141">
        <f>Q153*H153</f>
        <v>0</v>
      </c>
      <c r="S153" s="141">
        <v>0</v>
      </c>
      <c r="T153" s="142">
        <f>S153*H153</f>
        <v>0</v>
      </c>
      <c r="AR153" s="143" t="s">
        <v>173</v>
      </c>
      <c r="AT153" s="143" t="s">
        <v>168</v>
      </c>
      <c r="AU153" s="143" t="s">
        <v>85</v>
      </c>
      <c r="AY153" s="18" t="s">
        <v>166</v>
      </c>
      <c r="BE153" s="144">
        <f>IF(N153="základní",J153,0)</f>
        <v>0</v>
      </c>
      <c r="BF153" s="144">
        <f>IF(N153="snížená",J153,0)</f>
        <v>0</v>
      </c>
      <c r="BG153" s="144">
        <f>IF(N153="zákl. přenesená",J153,0)</f>
        <v>0</v>
      </c>
      <c r="BH153" s="144">
        <f>IF(N153="sníž. přenesená",J153,0)</f>
        <v>0</v>
      </c>
      <c r="BI153" s="144">
        <f>IF(N153="nulová",J153,0)</f>
        <v>0</v>
      </c>
      <c r="BJ153" s="18" t="s">
        <v>85</v>
      </c>
      <c r="BK153" s="144">
        <f>ROUND(I153*H153,2)</f>
        <v>0</v>
      </c>
      <c r="BL153" s="18" t="s">
        <v>173</v>
      </c>
      <c r="BM153" s="143" t="s">
        <v>3252</v>
      </c>
    </row>
    <row r="154" spans="2:65" s="1" customFormat="1">
      <c r="B154" s="33"/>
      <c r="D154" s="145" t="s">
        <v>175</v>
      </c>
      <c r="F154" s="146" t="s">
        <v>582</v>
      </c>
      <c r="I154" s="147"/>
      <c r="L154" s="33"/>
      <c r="M154" s="148"/>
      <c r="T154" s="54"/>
      <c r="AT154" s="18" t="s">
        <v>175</v>
      </c>
      <c r="AU154" s="18" t="s">
        <v>85</v>
      </c>
    </row>
    <row r="155" spans="2:65" s="1" customFormat="1" ht="24.2" customHeight="1">
      <c r="B155" s="33"/>
      <c r="C155" s="132" t="s">
        <v>313</v>
      </c>
      <c r="D155" s="132" t="s">
        <v>168</v>
      </c>
      <c r="E155" s="133" t="s">
        <v>3253</v>
      </c>
      <c r="F155" s="134" t="s">
        <v>3254</v>
      </c>
      <c r="G155" s="135" t="s">
        <v>171</v>
      </c>
      <c r="H155" s="136">
        <v>1.052</v>
      </c>
      <c r="I155" s="137"/>
      <c r="J155" s="138">
        <f>ROUND(I155*H155,2)</f>
        <v>0</v>
      </c>
      <c r="K155" s="134" t="s">
        <v>172</v>
      </c>
      <c r="L155" s="33"/>
      <c r="M155" s="139" t="s">
        <v>19</v>
      </c>
      <c r="N155" s="140" t="s">
        <v>44</v>
      </c>
      <c r="P155" s="141">
        <f>O155*H155</f>
        <v>0</v>
      </c>
      <c r="Q155" s="141">
        <v>0</v>
      </c>
      <c r="R155" s="141">
        <f>Q155*H155</f>
        <v>0</v>
      </c>
      <c r="S155" s="141">
        <v>0</v>
      </c>
      <c r="T155" s="142">
        <f>S155*H155</f>
        <v>0</v>
      </c>
      <c r="AR155" s="143" t="s">
        <v>173</v>
      </c>
      <c r="AT155" s="143" t="s">
        <v>168</v>
      </c>
      <c r="AU155" s="143" t="s">
        <v>85</v>
      </c>
      <c r="AY155" s="18" t="s">
        <v>166</v>
      </c>
      <c r="BE155" s="144">
        <f>IF(N155="základní",J155,0)</f>
        <v>0</v>
      </c>
      <c r="BF155" s="144">
        <f>IF(N155="snížená",J155,0)</f>
        <v>0</v>
      </c>
      <c r="BG155" s="144">
        <f>IF(N155="zákl. přenesená",J155,0)</f>
        <v>0</v>
      </c>
      <c r="BH155" s="144">
        <f>IF(N155="sníž. přenesená",J155,0)</f>
        <v>0</v>
      </c>
      <c r="BI155" s="144">
        <f>IF(N155="nulová",J155,0)</f>
        <v>0</v>
      </c>
      <c r="BJ155" s="18" t="s">
        <v>85</v>
      </c>
      <c r="BK155" s="144">
        <f>ROUND(I155*H155,2)</f>
        <v>0</v>
      </c>
      <c r="BL155" s="18" t="s">
        <v>173</v>
      </c>
      <c r="BM155" s="143" t="s">
        <v>3255</v>
      </c>
    </row>
    <row r="156" spans="2:65" s="1" customFormat="1">
      <c r="B156" s="33"/>
      <c r="D156" s="145" t="s">
        <v>175</v>
      </c>
      <c r="F156" s="146" t="s">
        <v>3256</v>
      </c>
      <c r="I156" s="147"/>
      <c r="L156" s="33"/>
      <c r="M156" s="148"/>
      <c r="T156" s="54"/>
      <c r="AT156" s="18" t="s">
        <v>175</v>
      </c>
      <c r="AU156" s="18" t="s">
        <v>85</v>
      </c>
    </row>
    <row r="157" spans="2:65" s="1" customFormat="1" ht="16.5" customHeight="1">
      <c r="B157" s="33"/>
      <c r="C157" s="132" t="s">
        <v>366</v>
      </c>
      <c r="D157" s="132" t="s">
        <v>168</v>
      </c>
      <c r="E157" s="133" t="s">
        <v>589</v>
      </c>
      <c r="F157" s="134" t="s">
        <v>590</v>
      </c>
      <c r="G157" s="135" t="s">
        <v>197</v>
      </c>
      <c r="H157" s="136">
        <v>5.7000000000000002E-2</v>
      </c>
      <c r="I157" s="137"/>
      <c r="J157" s="138">
        <f>ROUND(I157*H157,2)</f>
        <v>0</v>
      </c>
      <c r="K157" s="134" t="s">
        <v>172</v>
      </c>
      <c r="L157" s="33"/>
      <c r="M157" s="139" t="s">
        <v>19</v>
      </c>
      <c r="N157" s="140" t="s">
        <v>44</v>
      </c>
      <c r="P157" s="141">
        <f>O157*H157</f>
        <v>0</v>
      </c>
      <c r="Q157" s="141">
        <v>1.06277</v>
      </c>
      <c r="R157" s="141">
        <f>Q157*H157</f>
        <v>6.0577890000000002E-2</v>
      </c>
      <c r="S157" s="141">
        <v>0</v>
      </c>
      <c r="T157" s="142">
        <f>S157*H157</f>
        <v>0</v>
      </c>
      <c r="AR157" s="143" t="s">
        <v>173</v>
      </c>
      <c r="AT157" s="143" t="s">
        <v>168</v>
      </c>
      <c r="AU157" s="143" t="s">
        <v>85</v>
      </c>
      <c r="AY157" s="18" t="s">
        <v>166</v>
      </c>
      <c r="BE157" s="144">
        <f>IF(N157="základní",J157,0)</f>
        <v>0</v>
      </c>
      <c r="BF157" s="144">
        <f>IF(N157="snížená",J157,0)</f>
        <v>0</v>
      </c>
      <c r="BG157" s="144">
        <f>IF(N157="zákl. přenesená",J157,0)</f>
        <v>0</v>
      </c>
      <c r="BH157" s="144">
        <f>IF(N157="sníž. přenesená",J157,0)</f>
        <v>0</v>
      </c>
      <c r="BI157" s="144">
        <f>IF(N157="nulová",J157,0)</f>
        <v>0</v>
      </c>
      <c r="BJ157" s="18" t="s">
        <v>85</v>
      </c>
      <c r="BK157" s="144">
        <f>ROUND(I157*H157,2)</f>
        <v>0</v>
      </c>
      <c r="BL157" s="18" t="s">
        <v>173</v>
      </c>
      <c r="BM157" s="143" t="s">
        <v>3257</v>
      </c>
    </row>
    <row r="158" spans="2:65" s="1" customFormat="1">
      <c r="B158" s="33"/>
      <c r="D158" s="145" t="s">
        <v>175</v>
      </c>
      <c r="F158" s="146" t="s">
        <v>592</v>
      </c>
      <c r="I158" s="147"/>
      <c r="L158" s="33"/>
      <c r="M158" s="148"/>
      <c r="T158" s="54"/>
      <c r="AT158" s="18" t="s">
        <v>175</v>
      </c>
      <c r="AU158" s="18" t="s">
        <v>85</v>
      </c>
    </row>
    <row r="159" spans="2:65" s="13" customFormat="1">
      <c r="B159" s="156"/>
      <c r="D159" s="150" t="s">
        <v>177</v>
      </c>
      <c r="E159" s="157" t="s">
        <v>19</v>
      </c>
      <c r="F159" s="158" t="s">
        <v>3258</v>
      </c>
      <c r="H159" s="159">
        <v>0.04</v>
      </c>
      <c r="I159" s="160"/>
      <c r="L159" s="156"/>
      <c r="M159" s="161"/>
      <c r="T159" s="162"/>
      <c r="AT159" s="157" t="s">
        <v>177</v>
      </c>
      <c r="AU159" s="157" t="s">
        <v>85</v>
      </c>
      <c r="AV159" s="13" t="s">
        <v>85</v>
      </c>
      <c r="AW159" s="13" t="s">
        <v>33</v>
      </c>
      <c r="AX159" s="13" t="s">
        <v>72</v>
      </c>
      <c r="AY159" s="157" t="s">
        <v>166</v>
      </c>
    </row>
    <row r="160" spans="2:65" s="13" customFormat="1">
      <c r="B160" s="156"/>
      <c r="D160" s="150" t="s">
        <v>177</v>
      </c>
      <c r="E160" s="157" t="s">
        <v>19</v>
      </c>
      <c r="F160" s="158" t="s">
        <v>3259</v>
      </c>
      <c r="H160" s="159">
        <v>1.7000000000000001E-2</v>
      </c>
      <c r="I160" s="160"/>
      <c r="L160" s="156"/>
      <c r="M160" s="161"/>
      <c r="T160" s="162"/>
      <c r="AT160" s="157" t="s">
        <v>177</v>
      </c>
      <c r="AU160" s="157" t="s">
        <v>85</v>
      </c>
      <c r="AV160" s="13" t="s">
        <v>85</v>
      </c>
      <c r="AW160" s="13" t="s">
        <v>33</v>
      </c>
      <c r="AX160" s="13" t="s">
        <v>72</v>
      </c>
      <c r="AY160" s="157" t="s">
        <v>166</v>
      </c>
    </row>
    <row r="161" spans="2:65" s="15" customFormat="1">
      <c r="B161" s="170"/>
      <c r="D161" s="150" t="s">
        <v>177</v>
      </c>
      <c r="E161" s="171" t="s">
        <v>19</v>
      </c>
      <c r="F161" s="172" t="s">
        <v>228</v>
      </c>
      <c r="H161" s="173">
        <v>5.7000000000000002E-2</v>
      </c>
      <c r="I161" s="174"/>
      <c r="L161" s="170"/>
      <c r="M161" s="175"/>
      <c r="T161" s="176"/>
      <c r="AT161" s="171" t="s">
        <v>177</v>
      </c>
      <c r="AU161" s="171" t="s">
        <v>85</v>
      </c>
      <c r="AV161" s="15" t="s">
        <v>173</v>
      </c>
      <c r="AW161" s="15" t="s">
        <v>33</v>
      </c>
      <c r="AX161" s="15" t="s">
        <v>79</v>
      </c>
      <c r="AY161" s="171" t="s">
        <v>166</v>
      </c>
    </row>
    <row r="162" spans="2:65" s="11" customFormat="1" ht="22.9" customHeight="1">
      <c r="B162" s="120"/>
      <c r="D162" s="121" t="s">
        <v>71</v>
      </c>
      <c r="E162" s="130" t="s">
        <v>237</v>
      </c>
      <c r="F162" s="130" t="s">
        <v>695</v>
      </c>
      <c r="I162" s="123"/>
      <c r="J162" s="131">
        <f>BK162</f>
        <v>0</v>
      </c>
      <c r="L162" s="120"/>
      <c r="M162" s="125"/>
      <c r="P162" s="126">
        <f>SUM(P163:P175)</f>
        <v>0</v>
      </c>
      <c r="R162" s="126">
        <f>SUM(R163:R175)</f>
        <v>0</v>
      </c>
      <c r="T162" s="127">
        <f>SUM(T163:T175)</f>
        <v>3.6905000000000001</v>
      </c>
      <c r="AR162" s="121" t="s">
        <v>79</v>
      </c>
      <c r="AT162" s="128" t="s">
        <v>71</v>
      </c>
      <c r="AU162" s="128" t="s">
        <v>79</v>
      </c>
      <c r="AY162" s="121" t="s">
        <v>166</v>
      </c>
      <c r="BK162" s="129">
        <f>SUM(BK163:BK175)</f>
        <v>0</v>
      </c>
    </row>
    <row r="163" spans="2:65" s="1" customFormat="1" ht="16.5" customHeight="1">
      <c r="B163" s="33"/>
      <c r="C163" s="132" t="s">
        <v>7</v>
      </c>
      <c r="D163" s="132" t="s">
        <v>168</v>
      </c>
      <c r="E163" s="133" t="s">
        <v>739</v>
      </c>
      <c r="F163" s="134" t="s">
        <v>740</v>
      </c>
      <c r="G163" s="135" t="s">
        <v>171</v>
      </c>
      <c r="H163" s="136">
        <v>0.44</v>
      </c>
      <c r="I163" s="137"/>
      <c r="J163" s="138">
        <f>ROUND(I163*H163,2)</f>
        <v>0</v>
      </c>
      <c r="K163" s="134" t="s">
        <v>172</v>
      </c>
      <c r="L163" s="33"/>
      <c r="M163" s="139" t="s">
        <v>19</v>
      </c>
      <c r="N163" s="140" t="s">
        <v>44</v>
      </c>
      <c r="P163" s="141">
        <f>O163*H163</f>
        <v>0</v>
      </c>
      <c r="Q163" s="141">
        <v>0</v>
      </c>
      <c r="R163" s="141">
        <f>Q163*H163</f>
        <v>0</v>
      </c>
      <c r="S163" s="141">
        <v>2.2000000000000002</v>
      </c>
      <c r="T163" s="142">
        <f>S163*H163</f>
        <v>0.96800000000000008</v>
      </c>
      <c r="AR163" s="143" t="s">
        <v>173</v>
      </c>
      <c r="AT163" s="143" t="s">
        <v>168</v>
      </c>
      <c r="AU163" s="143" t="s">
        <v>85</v>
      </c>
      <c r="AY163" s="18" t="s">
        <v>166</v>
      </c>
      <c r="BE163" s="144">
        <f>IF(N163="základní",J163,0)</f>
        <v>0</v>
      </c>
      <c r="BF163" s="144">
        <f>IF(N163="snížená",J163,0)</f>
        <v>0</v>
      </c>
      <c r="BG163" s="144">
        <f>IF(N163="zákl. přenesená",J163,0)</f>
        <v>0</v>
      </c>
      <c r="BH163" s="144">
        <f>IF(N163="sníž. přenesená",J163,0)</f>
        <v>0</v>
      </c>
      <c r="BI163" s="144">
        <f>IF(N163="nulová",J163,0)</f>
        <v>0</v>
      </c>
      <c r="BJ163" s="18" t="s">
        <v>85</v>
      </c>
      <c r="BK163" s="144">
        <f>ROUND(I163*H163,2)</f>
        <v>0</v>
      </c>
      <c r="BL163" s="18" t="s">
        <v>173</v>
      </c>
      <c r="BM163" s="143" t="s">
        <v>3260</v>
      </c>
    </row>
    <row r="164" spans="2:65" s="1" customFormat="1">
      <c r="B164" s="33"/>
      <c r="D164" s="145" t="s">
        <v>175</v>
      </c>
      <c r="F164" s="146" t="s">
        <v>742</v>
      </c>
      <c r="I164" s="147"/>
      <c r="L164" s="33"/>
      <c r="M164" s="148"/>
      <c r="T164" s="54"/>
      <c r="AT164" s="18" t="s">
        <v>175</v>
      </c>
      <c r="AU164" s="18" t="s">
        <v>85</v>
      </c>
    </row>
    <row r="165" spans="2:65" s="13" customFormat="1">
      <c r="B165" s="156"/>
      <c r="D165" s="150" t="s">
        <v>177</v>
      </c>
      <c r="E165" s="157" t="s">
        <v>19</v>
      </c>
      <c r="F165" s="158" t="s">
        <v>3261</v>
      </c>
      <c r="H165" s="159">
        <v>0.44</v>
      </c>
      <c r="I165" s="160"/>
      <c r="L165" s="156"/>
      <c r="M165" s="161"/>
      <c r="T165" s="162"/>
      <c r="AT165" s="157" t="s">
        <v>177</v>
      </c>
      <c r="AU165" s="157" t="s">
        <v>85</v>
      </c>
      <c r="AV165" s="13" t="s">
        <v>85</v>
      </c>
      <c r="AW165" s="13" t="s">
        <v>33</v>
      </c>
      <c r="AX165" s="13" t="s">
        <v>79</v>
      </c>
      <c r="AY165" s="157" t="s">
        <v>166</v>
      </c>
    </row>
    <row r="166" spans="2:65" s="1" customFormat="1" ht="16.5" customHeight="1">
      <c r="B166" s="33"/>
      <c r="C166" s="132" t="s">
        <v>375</v>
      </c>
      <c r="D166" s="132" t="s">
        <v>168</v>
      </c>
      <c r="E166" s="133" t="s">
        <v>2002</v>
      </c>
      <c r="F166" s="134" t="s">
        <v>2003</v>
      </c>
      <c r="G166" s="135" t="s">
        <v>171</v>
      </c>
      <c r="H166" s="136">
        <v>0.66</v>
      </c>
      <c r="I166" s="137"/>
      <c r="J166" s="138">
        <f>ROUND(I166*H166,2)</f>
        <v>0</v>
      </c>
      <c r="K166" s="134" t="s">
        <v>172</v>
      </c>
      <c r="L166" s="33"/>
      <c r="M166" s="139" t="s">
        <v>19</v>
      </c>
      <c r="N166" s="140" t="s">
        <v>44</v>
      </c>
      <c r="P166" s="141">
        <f>O166*H166</f>
        <v>0</v>
      </c>
      <c r="Q166" s="141">
        <v>0</v>
      </c>
      <c r="R166" s="141">
        <f>Q166*H166</f>
        <v>0</v>
      </c>
      <c r="S166" s="141">
        <v>2.2000000000000002</v>
      </c>
      <c r="T166" s="142">
        <f>S166*H166</f>
        <v>1.4520000000000002</v>
      </c>
      <c r="AR166" s="143" t="s">
        <v>173</v>
      </c>
      <c r="AT166" s="143" t="s">
        <v>168</v>
      </c>
      <c r="AU166" s="143" t="s">
        <v>85</v>
      </c>
      <c r="AY166" s="18" t="s">
        <v>166</v>
      </c>
      <c r="BE166" s="144">
        <f>IF(N166="základní",J166,0)</f>
        <v>0</v>
      </c>
      <c r="BF166" s="144">
        <f>IF(N166="snížená",J166,0)</f>
        <v>0</v>
      </c>
      <c r="BG166" s="144">
        <f>IF(N166="zákl. přenesená",J166,0)</f>
        <v>0</v>
      </c>
      <c r="BH166" s="144">
        <f>IF(N166="sníž. přenesená",J166,0)</f>
        <v>0</v>
      </c>
      <c r="BI166" s="144">
        <f>IF(N166="nulová",J166,0)</f>
        <v>0</v>
      </c>
      <c r="BJ166" s="18" t="s">
        <v>85</v>
      </c>
      <c r="BK166" s="144">
        <f>ROUND(I166*H166,2)</f>
        <v>0</v>
      </c>
      <c r="BL166" s="18" t="s">
        <v>173</v>
      </c>
      <c r="BM166" s="143" t="s">
        <v>3262</v>
      </c>
    </row>
    <row r="167" spans="2:65" s="1" customFormat="1">
      <c r="B167" s="33"/>
      <c r="D167" s="145" t="s">
        <v>175</v>
      </c>
      <c r="F167" s="146" t="s">
        <v>2005</v>
      </c>
      <c r="I167" s="147"/>
      <c r="L167" s="33"/>
      <c r="M167" s="148"/>
      <c r="T167" s="54"/>
      <c r="AT167" s="18" t="s">
        <v>175</v>
      </c>
      <c r="AU167" s="18" t="s">
        <v>85</v>
      </c>
    </row>
    <row r="168" spans="2:65" s="13" customFormat="1">
      <c r="B168" s="156"/>
      <c r="D168" s="150" t="s">
        <v>177</v>
      </c>
      <c r="E168" s="157" t="s">
        <v>19</v>
      </c>
      <c r="F168" s="158" t="s">
        <v>3263</v>
      </c>
      <c r="H168" s="159">
        <v>0.66</v>
      </c>
      <c r="I168" s="160"/>
      <c r="L168" s="156"/>
      <c r="M168" s="161"/>
      <c r="T168" s="162"/>
      <c r="AT168" s="157" t="s">
        <v>177</v>
      </c>
      <c r="AU168" s="157" t="s">
        <v>85</v>
      </c>
      <c r="AV168" s="13" t="s">
        <v>85</v>
      </c>
      <c r="AW168" s="13" t="s">
        <v>33</v>
      </c>
      <c r="AX168" s="13" t="s">
        <v>79</v>
      </c>
      <c r="AY168" s="157" t="s">
        <v>166</v>
      </c>
    </row>
    <row r="169" spans="2:65" s="1" customFormat="1" ht="21.75" customHeight="1">
      <c r="B169" s="33"/>
      <c r="C169" s="132" t="s">
        <v>391</v>
      </c>
      <c r="D169" s="132" t="s">
        <v>168</v>
      </c>
      <c r="E169" s="133" t="s">
        <v>746</v>
      </c>
      <c r="F169" s="134" t="s">
        <v>747</v>
      </c>
      <c r="G169" s="135" t="s">
        <v>171</v>
      </c>
      <c r="H169" s="136">
        <v>0.44</v>
      </c>
      <c r="I169" s="137"/>
      <c r="J169" s="138">
        <f>ROUND(I169*H169,2)</f>
        <v>0</v>
      </c>
      <c r="K169" s="134" t="s">
        <v>172</v>
      </c>
      <c r="L169" s="33"/>
      <c r="M169" s="139" t="s">
        <v>19</v>
      </c>
      <c r="N169" s="140" t="s">
        <v>44</v>
      </c>
      <c r="P169" s="141">
        <f>O169*H169</f>
        <v>0</v>
      </c>
      <c r="Q169" s="141">
        <v>0</v>
      </c>
      <c r="R169" s="141">
        <f>Q169*H169</f>
        <v>0</v>
      </c>
      <c r="S169" s="141">
        <v>4.3999999999999997E-2</v>
      </c>
      <c r="T169" s="142">
        <f>S169*H169</f>
        <v>1.9359999999999999E-2</v>
      </c>
      <c r="AR169" s="143" t="s">
        <v>173</v>
      </c>
      <c r="AT169" s="143" t="s">
        <v>168</v>
      </c>
      <c r="AU169" s="143" t="s">
        <v>85</v>
      </c>
      <c r="AY169" s="18" t="s">
        <v>166</v>
      </c>
      <c r="BE169" s="144">
        <f>IF(N169="základní",J169,0)</f>
        <v>0</v>
      </c>
      <c r="BF169" s="144">
        <f>IF(N169="snížená",J169,0)</f>
        <v>0</v>
      </c>
      <c r="BG169" s="144">
        <f>IF(N169="zákl. přenesená",J169,0)</f>
        <v>0</v>
      </c>
      <c r="BH169" s="144">
        <f>IF(N169="sníž. přenesená",J169,0)</f>
        <v>0</v>
      </c>
      <c r="BI169" s="144">
        <f>IF(N169="nulová",J169,0)</f>
        <v>0</v>
      </c>
      <c r="BJ169" s="18" t="s">
        <v>85</v>
      </c>
      <c r="BK169" s="144">
        <f>ROUND(I169*H169,2)</f>
        <v>0</v>
      </c>
      <c r="BL169" s="18" t="s">
        <v>173</v>
      </c>
      <c r="BM169" s="143" t="s">
        <v>3264</v>
      </c>
    </row>
    <row r="170" spans="2:65" s="1" customFormat="1">
      <c r="B170" s="33"/>
      <c r="D170" s="145" t="s">
        <v>175</v>
      </c>
      <c r="F170" s="146" t="s">
        <v>749</v>
      </c>
      <c r="I170" s="147"/>
      <c r="L170" s="33"/>
      <c r="M170" s="148"/>
      <c r="T170" s="54"/>
      <c r="AT170" s="18" t="s">
        <v>175</v>
      </c>
      <c r="AU170" s="18" t="s">
        <v>85</v>
      </c>
    </row>
    <row r="171" spans="2:65" s="1" customFormat="1" ht="21.75" customHeight="1">
      <c r="B171" s="33"/>
      <c r="C171" s="132" t="s">
        <v>396</v>
      </c>
      <c r="D171" s="132" t="s">
        <v>168</v>
      </c>
      <c r="E171" s="133" t="s">
        <v>2009</v>
      </c>
      <c r="F171" s="134" t="s">
        <v>2010</v>
      </c>
      <c r="G171" s="135" t="s">
        <v>171</v>
      </c>
      <c r="H171" s="136">
        <v>0.66</v>
      </c>
      <c r="I171" s="137"/>
      <c r="J171" s="138">
        <f>ROUND(I171*H171,2)</f>
        <v>0</v>
      </c>
      <c r="K171" s="134" t="s">
        <v>172</v>
      </c>
      <c r="L171" s="33"/>
      <c r="M171" s="139" t="s">
        <v>19</v>
      </c>
      <c r="N171" s="140" t="s">
        <v>44</v>
      </c>
      <c r="P171" s="141">
        <f>O171*H171</f>
        <v>0</v>
      </c>
      <c r="Q171" s="141">
        <v>0</v>
      </c>
      <c r="R171" s="141">
        <f>Q171*H171</f>
        <v>0</v>
      </c>
      <c r="S171" s="141">
        <v>2.9000000000000001E-2</v>
      </c>
      <c r="T171" s="142">
        <f>S171*H171</f>
        <v>1.9140000000000001E-2</v>
      </c>
      <c r="AR171" s="143" t="s">
        <v>173</v>
      </c>
      <c r="AT171" s="143" t="s">
        <v>168</v>
      </c>
      <c r="AU171" s="143" t="s">
        <v>85</v>
      </c>
      <c r="AY171" s="18" t="s">
        <v>166</v>
      </c>
      <c r="BE171" s="144">
        <f>IF(N171="základní",J171,0)</f>
        <v>0</v>
      </c>
      <c r="BF171" s="144">
        <f>IF(N171="snížená",J171,0)</f>
        <v>0</v>
      </c>
      <c r="BG171" s="144">
        <f>IF(N171="zákl. přenesená",J171,0)</f>
        <v>0</v>
      </c>
      <c r="BH171" s="144">
        <f>IF(N171="sníž. přenesená",J171,0)</f>
        <v>0</v>
      </c>
      <c r="BI171" s="144">
        <f>IF(N171="nulová",J171,0)</f>
        <v>0</v>
      </c>
      <c r="BJ171" s="18" t="s">
        <v>85</v>
      </c>
      <c r="BK171" s="144">
        <f>ROUND(I171*H171,2)</f>
        <v>0</v>
      </c>
      <c r="BL171" s="18" t="s">
        <v>173</v>
      </c>
      <c r="BM171" s="143" t="s">
        <v>3265</v>
      </c>
    </row>
    <row r="172" spans="2:65" s="1" customFormat="1">
      <c r="B172" s="33"/>
      <c r="D172" s="145" t="s">
        <v>175</v>
      </c>
      <c r="F172" s="146" t="s">
        <v>2012</v>
      </c>
      <c r="I172" s="147"/>
      <c r="L172" s="33"/>
      <c r="M172" s="148"/>
      <c r="T172" s="54"/>
      <c r="AT172" s="18" t="s">
        <v>175</v>
      </c>
      <c r="AU172" s="18" t="s">
        <v>85</v>
      </c>
    </row>
    <row r="173" spans="2:65" s="1" customFormat="1" ht="21.75" customHeight="1">
      <c r="B173" s="33"/>
      <c r="C173" s="132" t="s">
        <v>401</v>
      </c>
      <c r="D173" s="132" t="s">
        <v>168</v>
      </c>
      <c r="E173" s="133" t="s">
        <v>3266</v>
      </c>
      <c r="F173" s="134" t="s">
        <v>3267</v>
      </c>
      <c r="G173" s="135" t="s">
        <v>171</v>
      </c>
      <c r="H173" s="136">
        <v>0.88</v>
      </c>
      <c r="I173" s="137"/>
      <c r="J173" s="138">
        <f>ROUND(I173*H173,2)</f>
        <v>0</v>
      </c>
      <c r="K173" s="134" t="s">
        <v>172</v>
      </c>
      <c r="L173" s="33"/>
      <c r="M173" s="139" t="s">
        <v>19</v>
      </c>
      <c r="N173" s="140" t="s">
        <v>44</v>
      </c>
      <c r="P173" s="141">
        <f>O173*H173</f>
        <v>0</v>
      </c>
      <c r="Q173" s="141">
        <v>0</v>
      </c>
      <c r="R173" s="141">
        <f>Q173*H173</f>
        <v>0</v>
      </c>
      <c r="S173" s="141">
        <v>1.4</v>
      </c>
      <c r="T173" s="142">
        <f>S173*H173</f>
        <v>1.232</v>
      </c>
      <c r="AR173" s="143" t="s">
        <v>173</v>
      </c>
      <c r="AT173" s="143" t="s">
        <v>168</v>
      </c>
      <c r="AU173" s="143" t="s">
        <v>85</v>
      </c>
      <c r="AY173" s="18" t="s">
        <v>166</v>
      </c>
      <c r="BE173" s="144">
        <f>IF(N173="základní",J173,0)</f>
        <v>0</v>
      </c>
      <c r="BF173" s="144">
        <f>IF(N173="snížená",J173,0)</f>
        <v>0</v>
      </c>
      <c r="BG173" s="144">
        <f>IF(N173="zákl. přenesená",J173,0)</f>
        <v>0</v>
      </c>
      <c r="BH173" s="144">
        <f>IF(N173="sníž. přenesená",J173,0)</f>
        <v>0</v>
      </c>
      <c r="BI173" s="144">
        <f>IF(N173="nulová",J173,0)</f>
        <v>0</v>
      </c>
      <c r="BJ173" s="18" t="s">
        <v>85</v>
      </c>
      <c r="BK173" s="144">
        <f>ROUND(I173*H173,2)</f>
        <v>0</v>
      </c>
      <c r="BL173" s="18" t="s">
        <v>173</v>
      </c>
      <c r="BM173" s="143" t="s">
        <v>3268</v>
      </c>
    </row>
    <row r="174" spans="2:65" s="1" customFormat="1">
      <c r="B174" s="33"/>
      <c r="D174" s="145" t="s">
        <v>175</v>
      </c>
      <c r="F174" s="146" t="s">
        <v>3269</v>
      </c>
      <c r="I174" s="147"/>
      <c r="L174" s="33"/>
      <c r="M174" s="148"/>
      <c r="T174" s="54"/>
      <c r="AT174" s="18" t="s">
        <v>175</v>
      </c>
      <c r="AU174" s="18" t="s">
        <v>85</v>
      </c>
    </row>
    <row r="175" spans="2:65" s="13" customFormat="1">
      <c r="B175" s="156"/>
      <c r="D175" s="150" t="s">
        <v>177</v>
      </c>
      <c r="E175" s="157" t="s">
        <v>19</v>
      </c>
      <c r="F175" s="158" t="s">
        <v>3270</v>
      </c>
      <c r="H175" s="159">
        <v>0.88</v>
      </c>
      <c r="I175" s="160"/>
      <c r="L175" s="156"/>
      <c r="M175" s="161"/>
      <c r="T175" s="162"/>
      <c r="AT175" s="157" t="s">
        <v>177</v>
      </c>
      <c r="AU175" s="157" t="s">
        <v>85</v>
      </c>
      <c r="AV175" s="13" t="s">
        <v>85</v>
      </c>
      <c r="AW175" s="13" t="s">
        <v>33</v>
      </c>
      <c r="AX175" s="13" t="s">
        <v>79</v>
      </c>
      <c r="AY175" s="157" t="s">
        <v>166</v>
      </c>
    </row>
    <row r="176" spans="2:65" s="11" customFormat="1" ht="22.9" customHeight="1">
      <c r="B176" s="120"/>
      <c r="D176" s="121" t="s">
        <v>71</v>
      </c>
      <c r="E176" s="130" t="s">
        <v>970</v>
      </c>
      <c r="F176" s="130" t="s">
        <v>971</v>
      </c>
      <c r="I176" s="123"/>
      <c r="J176" s="131">
        <f>BK176</f>
        <v>0</v>
      </c>
      <c r="L176" s="120"/>
      <c r="M176" s="125"/>
      <c r="P176" s="126">
        <f>SUM(P177:P187)</f>
        <v>0</v>
      </c>
      <c r="R176" s="126">
        <f>SUM(R177:R187)</f>
        <v>0</v>
      </c>
      <c r="T176" s="127">
        <f>SUM(T177:T187)</f>
        <v>0</v>
      </c>
      <c r="AR176" s="121" t="s">
        <v>79</v>
      </c>
      <c r="AT176" s="128" t="s">
        <v>71</v>
      </c>
      <c r="AU176" s="128" t="s">
        <v>79</v>
      </c>
      <c r="AY176" s="121" t="s">
        <v>166</v>
      </c>
      <c r="BK176" s="129">
        <f>SUM(BK177:BK187)</f>
        <v>0</v>
      </c>
    </row>
    <row r="177" spans="2:65" s="1" customFormat="1" ht="16.5" customHeight="1">
      <c r="B177" s="33"/>
      <c r="C177" s="132" t="s">
        <v>411</v>
      </c>
      <c r="D177" s="132" t="s">
        <v>168</v>
      </c>
      <c r="E177" s="133" t="s">
        <v>973</v>
      </c>
      <c r="F177" s="134" t="s">
        <v>974</v>
      </c>
      <c r="G177" s="135" t="s">
        <v>197</v>
      </c>
      <c r="H177" s="136">
        <v>3.7080000000000002</v>
      </c>
      <c r="I177" s="137"/>
      <c r="J177" s="138">
        <f>ROUND(I177*H177,2)</f>
        <v>0</v>
      </c>
      <c r="K177" s="134" t="s">
        <v>172</v>
      </c>
      <c r="L177" s="33"/>
      <c r="M177" s="139" t="s">
        <v>19</v>
      </c>
      <c r="N177" s="140" t="s">
        <v>44</v>
      </c>
      <c r="P177" s="141">
        <f>O177*H177</f>
        <v>0</v>
      </c>
      <c r="Q177" s="141">
        <v>0</v>
      </c>
      <c r="R177" s="141">
        <f>Q177*H177</f>
        <v>0</v>
      </c>
      <c r="S177" s="141">
        <v>0</v>
      </c>
      <c r="T177" s="142">
        <f>S177*H177</f>
        <v>0</v>
      </c>
      <c r="AR177" s="143" t="s">
        <v>173</v>
      </c>
      <c r="AT177" s="143" t="s">
        <v>168</v>
      </c>
      <c r="AU177" s="143" t="s">
        <v>85</v>
      </c>
      <c r="AY177" s="18" t="s">
        <v>166</v>
      </c>
      <c r="BE177" s="144">
        <f>IF(N177="základní",J177,0)</f>
        <v>0</v>
      </c>
      <c r="BF177" s="144">
        <f>IF(N177="snížená",J177,0)</f>
        <v>0</v>
      </c>
      <c r="BG177" s="144">
        <f>IF(N177="zákl. přenesená",J177,0)</f>
        <v>0</v>
      </c>
      <c r="BH177" s="144">
        <f>IF(N177="sníž. přenesená",J177,0)</f>
        <v>0</v>
      </c>
      <c r="BI177" s="144">
        <f>IF(N177="nulová",J177,0)</f>
        <v>0</v>
      </c>
      <c r="BJ177" s="18" t="s">
        <v>85</v>
      </c>
      <c r="BK177" s="144">
        <f>ROUND(I177*H177,2)</f>
        <v>0</v>
      </c>
      <c r="BL177" s="18" t="s">
        <v>173</v>
      </c>
      <c r="BM177" s="143" t="s">
        <v>3271</v>
      </c>
    </row>
    <row r="178" spans="2:65" s="1" customFormat="1">
      <c r="B178" s="33"/>
      <c r="D178" s="145" t="s">
        <v>175</v>
      </c>
      <c r="F178" s="146" t="s">
        <v>976</v>
      </c>
      <c r="I178" s="147"/>
      <c r="L178" s="33"/>
      <c r="M178" s="148"/>
      <c r="T178" s="54"/>
      <c r="AT178" s="18" t="s">
        <v>175</v>
      </c>
      <c r="AU178" s="18" t="s">
        <v>85</v>
      </c>
    </row>
    <row r="179" spans="2:65" s="1" customFormat="1" ht="24.2" customHeight="1">
      <c r="B179" s="33"/>
      <c r="C179" s="132" t="s">
        <v>417</v>
      </c>
      <c r="D179" s="132" t="s">
        <v>168</v>
      </c>
      <c r="E179" s="133" t="s">
        <v>3272</v>
      </c>
      <c r="F179" s="134" t="s">
        <v>3273</v>
      </c>
      <c r="G179" s="135" t="s">
        <v>197</v>
      </c>
      <c r="H179" s="136">
        <v>3.7080000000000002</v>
      </c>
      <c r="I179" s="137"/>
      <c r="J179" s="138">
        <f>ROUND(I179*H179,2)</f>
        <v>0</v>
      </c>
      <c r="K179" s="134" t="s">
        <v>172</v>
      </c>
      <c r="L179" s="33"/>
      <c r="M179" s="139" t="s">
        <v>19</v>
      </c>
      <c r="N179" s="140" t="s">
        <v>44</v>
      </c>
      <c r="P179" s="141">
        <f>O179*H179</f>
        <v>0</v>
      </c>
      <c r="Q179" s="141">
        <v>0</v>
      </c>
      <c r="R179" s="141">
        <f>Q179*H179</f>
        <v>0</v>
      </c>
      <c r="S179" s="141">
        <v>0</v>
      </c>
      <c r="T179" s="142">
        <f>S179*H179</f>
        <v>0</v>
      </c>
      <c r="AR179" s="143" t="s">
        <v>173</v>
      </c>
      <c r="AT179" s="143" t="s">
        <v>168</v>
      </c>
      <c r="AU179" s="143" t="s">
        <v>85</v>
      </c>
      <c r="AY179" s="18" t="s">
        <v>166</v>
      </c>
      <c r="BE179" s="144">
        <f>IF(N179="základní",J179,0)</f>
        <v>0</v>
      </c>
      <c r="BF179" s="144">
        <f>IF(N179="snížená",J179,0)</f>
        <v>0</v>
      </c>
      <c r="BG179" s="144">
        <f>IF(N179="zákl. přenesená",J179,0)</f>
        <v>0</v>
      </c>
      <c r="BH179" s="144">
        <f>IF(N179="sníž. přenesená",J179,0)</f>
        <v>0</v>
      </c>
      <c r="BI179" s="144">
        <f>IF(N179="nulová",J179,0)</f>
        <v>0</v>
      </c>
      <c r="BJ179" s="18" t="s">
        <v>85</v>
      </c>
      <c r="BK179" s="144">
        <f>ROUND(I179*H179,2)</f>
        <v>0</v>
      </c>
      <c r="BL179" s="18" t="s">
        <v>173</v>
      </c>
      <c r="BM179" s="143" t="s">
        <v>3274</v>
      </c>
    </row>
    <row r="180" spans="2:65" s="1" customFormat="1">
      <c r="B180" s="33"/>
      <c r="D180" s="145" t="s">
        <v>175</v>
      </c>
      <c r="F180" s="146" t="s">
        <v>3275</v>
      </c>
      <c r="I180" s="147"/>
      <c r="L180" s="33"/>
      <c r="M180" s="148"/>
      <c r="T180" s="54"/>
      <c r="AT180" s="18" t="s">
        <v>175</v>
      </c>
      <c r="AU180" s="18" t="s">
        <v>85</v>
      </c>
    </row>
    <row r="181" spans="2:65" s="1" customFormat="1" ht="21.75" customHeight="1">
      <c r="B181" s="33"/>
      <c r="C181" s="132" t="s">
        <v>425</v>
      </c>
      <c r="D181" s="132" t="s">
        <v>168</v>
      </c>
      <c r="E181" s="133" t="s">
        <v>983</v>
      </c>
      <c r="F181" s="134" t="s">
        <v>984</v>
      </c>
      <c r="G181" s="135" t="s">
        <v>197</v>
      </c>
      <c r="H181" s="136">
        <v>3.7080000000000002</v>
      </c>
      <c r="I181" s="137"/>
      <c r="J181" s="138">
        <f>ROUND(I181*H181,2)</f>
        <v>0</v>
      </c>
      <c r="K181" s="134" t="s">
        <v>172</v>
      </c>
      <c r="L181" s="33"/>
      <c r="M181" s="139" t="s">
        <v>19</v>
      </c>
      <c r="N181" s="140" t="s">
        <v>44</v>
      </c>
      <c r="P181" s="141">
        <f>O181*H181</f>
        <v>0</v>
      </c>
      <c r="Q181" s="141">
        <v>0</v>
      </c>
      <c r="R181" s="141">
        <f>Q181*H181</f>
        <v>0</v>
      </c>
      <c r="S181" s="141">
        <v>0</v>
      </c>
      <c r="T181" s="142">
        <f>S181*H181</f>
        <v>0</v>
      </c>
      <c r="AR181" s="143" t="s">
        <v>173</v>
      </c>
      <c r="AT181" s="143" t="s">
        <v>168</v>
      </c>
      <c r="AU181" s="143" t="s">
        <v>85</v>
      </c>
      <c r="AY181" s="18" t="s">
        <v>166</v>
      </c>
      <c r="BE181" s="144">
        <f>IF(N181="základní",J181,0)</f>
        <v>0</v>
      </c>
      <c r="BF181" s="144">
        <f>IF(N181="snížená",J181,0)</f>
        <v>0</v>
      </c>
      <c r="BG181" s="144">
        <f>IF(N181="zákl. přenesená",J181,0)</f>
        <v>0</v>
      </c>
      <c r="BH181" s="144">
        <f>IF(N181="sníž. přenesená",J181,0)</f>
        <v>0</v>
      </c>
      <c r="BI181" s="144">
        <f>IF(N181="nulová",J181,0)</f>
        <v>0</v>
      </c>
      <c r="BJ181" s="18" t="s">
        <v>85</v>
      </c>
      <c r="BK181" s="144">
        <f>ROUND(I181*H181,2)</f>
        <v>0</v>
      </c>
      <c r="BL181" s="18" t="s">
        <v>173</v>
      </c>
      <c r="BM181" s="143" t="s">
        <v>3276</v>
      </c>
    </row>
    <row r="182" spans="2:65" s="1" customFormat="1">
      <c r="B182" s="33"/>
      <c r="D182" s="145" t="s">
        <v>175</v>
      </c>
      <c r="F182" s="146" t="s">
        <v>986</v>
      </c>
      <c r="I182" s="147"/>
      <c r="L182" s="33"/>
      <c r="M182" s="148"/>
      <c r="T182" s="54"/>
      <c r="AT182" s="18" t="s">
        <v>175</v>
      </c>
      <c r="AU182" s="18" t="s">
        <v>85</v>
      </c>
    </row>
    <row r="183" spans="2:65" s="1" customFormat="1" ht="24.2" customHeight="1">
      <c r="B183" s="33"/>
      <c r="C183" s="132" t="s">
        <v>430</v>
      </c>
      <c r="D183" s="132" t="s">
        <v>168</v>
      </c>
      <c r="E183" s="133" t="s">
        <v>988</v>
      </c>
      <c r="F183" s="134" t="s">
        <v>989</v>
      </c>
      <c r="G183" s="135" t="s">
        <v>197</v>
      </c>
      <c r="H183" s="136">
        <v>92.7</v>
      </c>
      <c r="I183" s="137"/>
      <c r="J183" s="138">
        <f>ROUND(I183*H183,2)</f>
        <v>0</v>
      </c>
      <c r="K183" s="134" t="s">
        <v>172</v>
      </c>
      <c r="L183" s="33"/>
      <c r="M183" s="139" t="s">
        <v>19</v>
      </c>
      <c r="N183" s="140" t="s">
        <v>44</v>
      </c>
      <c r="P183" s="141">
        <f>O183*H183</f>
        <v>0</v>
      </c>
      <c r="Q183" s="141">
        <v>0</v>
      </c>
      <c r="R183" s="141">
        <f>Q183*H183</f>
        <v>0</v>
      </c>
      <c r="S183" s="141">
        <v>0</v>
      </c>
      <c r="T183" s="142">
        <f>S183*H183</f>
        <v>0</v>
      </c>
      <c r="AR183" s="143" t="s">
        <v>173</v>
      </c>
      <c r="AT183" s="143" t="s">
        <v>168</v>
      </c>
      <c r="AU183" s="143" t="s">
        <v>85</v>
      </c>
      <c r="AY183" s="18" t="s">
        <v>166</v>
      </c>
      <c r="BE183" s="144">
        <f>IF(N183="základní",J183,0)</f>
        <v>0</v>
      </c>
      <c r="BF183" s="144">
        <f>IF(N183="snížená",J183,0)</f>
        <v>0</v>
      </c>
      <c r="BG183" s="144">
        <f>IF(N183="zákl. přenesená",J183,0)</f>
        <v>0</v>
      </c>
      <c r="BH183" s="144">
        <f>IF(N183="sníž. přenesená",J183,0)</f>
        <v>0</v>
      </c>
      <c r="BI183" s="144">
        <f>IF(N183="nulová",J183,0)</f>
        <v>0</v>
      </c>
      <c r="BJ183" s="18" t="s">
        <v>85</v>
      </c>
      <c r="BK183" s="144">
        <f>ROUND(I183*H183,2)</f>
        <v>0</v>
      </c>
      <c r="BL183" s="18" t="s">
        <v>173</v>
      </c>
      <c r="BM183" s="143" t="s">
        <v>3277</v>
      </c>
    </row>
    <row r="184" spans="2:65" s="1" customFormat="1">
      <c r="B184" s="33"/>
      <c r="D184" s="145" t="s">
        <v>175</v>
      </c>
      <c r="F184" s="146" t="s">
        <v>991</v>
      </c>
      <c r="I184" s="147"/>
      <c r="L184" s="33"/>
      <c r="M184" s="148"/>
      <c r="T184" s="54"/>
      <c r="AT184" s="18" t="s">
        <v>175</v>
      </c>
      <c r="AU184" s="18" t="s">
        <v>85</v>
      </c>
    </row>
    <row r="185" spans="2:65" s="13" customFormat="1">
      <c r="B185" s="156"/>
      <c r="D185" s="150" t="s">
        <v>177</v>
      </c>
      <c r="E185" s="157" t="s">
        <v>19</v>
      </c>
      <c r="F185" s="158" t="s">
        <v>3278</v>
      </c>
      <c r="H185" s="159">
        <v>92.7</v>
      </c>
      <c r="I185" s="160"/>
      <c r="L185" s="156"/>
      <c r="M185" s="161"/>
      <c r="T185" s="162"/>
      <c r="AT185" s="157" t="s">
        <v>177</v>
      </c>
      <c r="AU185" s="157" t="s">
        <v>85</v>
      </c>
      <c r="AV185" s="13" t="s">
        <v>85</v>
      </c>
      <c r="AW185" s="13" t="s">
        <v>33</v>
      </c>
      <c r="AX185" s="13" t="s">
        <v>79</v>
      </c>
      <c r="AY185" s="157" t="s">
        <v>166</v>
      </c>
    </row>
    <row r="186" spans="2:65" s="1" customFormat="1" ht="24.2" customHeight="1">
      <c r="B186" s="33"/>
      <c r="C186" s="132" t="s">
        <v>437</v>
      </c>
      <c r="D186" s="132" t="s">
        <v>168</v>
      </c>
      <c r="E186" s="133" t="s">
        <v>1014</v>
      </c>
      <c r="F186" s="134" t="s">
        <v>1015</v>
      </c>
      <c r="G186" s="135" t="s">
        <v>197</v>
      </c>
      <c r="H186" s="136">
        <v>3.7080000000000002</v>
      </c>
      <c r="I186" s="137"/>
      <c r="J186" s="138">
        <f>ROUND(I186*H186,2)</f>
        <v>0</v>
      </c>
      <c r="K186" s="134" t="s">
        <v>172</v>
      </c>
      <c r="L186" s="33"/>
      <c r="M186" s="139" t="s">
        <v>19</v>
      </c>
      <c r="N186" s="140" t="s">
        <v>44</v>
      </c>
      <c r="P186" s="141">
        <f>O186*H186</f>
        <v>0</v>
      </c>
      <c r="Q186" s="141">
        <v>0</v>
      </c>
      <c r="R186" s="141">
        <f>Q186*H186</f>
        <v>0</v>
      </c>
      <c r="S186" s="141">
        <v>0</v>
      </c>
      <c r="T186" s="142">
        <f>S186*H186</f>
        <v>0</v>
      </c>
      <c r="AR186" s="143" t="s">
        <v>173</v>
      </c>
      <c r="AT186" s="143" t="s">
        <v>168</v>
      </c>
      <c r="AU186" s="143" t="s">
        <v>85</v>
      </c>
      <c r="AY186" s="18" t="s">
        <v>166</v>
      </c>
      <c r="BE186" s="144">
        <f>IF(N186="základní",J186,0)</f>
        <v>0</v>
      </c>
      <c r="BF186" s="144">
        <f>IF(N186="snížená",J186,0)</f>
        <v>0</v>
      </c>
      <c r="BG186" s="144">
        <f>IF(N186="zákl. přenesená",J186,0)</f>
        <v>0</v>
      </c>
      <c r="BH186" s="144">
        <f>IF(N186="sníž. přenesená",J186,0)</f>
        <v>0</v>
      </c>
      <c r="BI186" s="144">
        <f>IF(N186="nulová",J186,0)</f>
        <v>0</v>
      </c>
      <c r="BJ186" s="18" t="s">
        <v>85</v>
      </c>
      <c r="BK186" s="144">
        <f>ROUND(I186*H186,2)</f>
        <v>0</v>
      </c>
      <c r="BL186" s="18" t="s">
        <v>173</v>
      </c>
      <c r="BM186" s="143" t="s">
        <v>3279</v>
      </c>
    </row>
    <row r="187" spans="2:65" s="1" customFormat="1">
      <c r="B187" s="33"/>
      <c r="D187" s="145" t="s">
        <v>175</v>
      </c>
      <c r="F187" s="146" t="s">
        <v>1017</v>
      </c>
      <c r="I187" s="147"/>
      <c r="L187" s="33"/>
      <c r="M187" s="148"/>
      <c r="T187" s="54"/>
      <c r="AT187" s="18" t="s">
        <v>175</v>
      </c>
      <c r="AU187" s="18" t="s">
        <v>85</v>
      </c>
    </row>
    <row r="188" spans="2:65" s="11" customFormat="1" ht="22.9" customHeight="1">
      <c r="B188" s="120"/>
      <c r="D188" s="121" t="s">
        <v>71</v>
      </c>
      <c r="E188" s="130" t="s">
        <v>1023</v>
      </c>
      <c r="F188" s="130" t="s">
        <v>1024</v>
      </c>
      <c r="I188" s="123"/>
      <c r="J188" s="131">
        <f>BK188</f>
        <v>0</v>
      </c>
      <c r="L188" s="120"/>
      <c r="M188" s="125"/>
      <c r="P188" s="126">
        <f>SUM(P189:P190)</f>
        <v>0</v>
      </c>
      <c r="R188" s="126">
        <f>SUM(R189:R190)</f>
        <v>0</v>
      </c>
      <c r="T188" s="127">
        <f>SUM(T189:T190)</f>
        <v>0</v>
      </c>
      <c r="AR188" s="121" t="s">
        <v>79</v>
      </c>
      <c r="AT188" s="128" t="s">
        <v>71</v>
      </c>
      <c r="AU188" s="128" t="s">
        <v>79</v>
      </c>
      <c r="AY188" s="121" t="s">
        <v>166</v>
      </c>
      <c r="BK188" s="129">
        <f>SUM(BK189:BK190)</f>
        <v>0</v>
      </c>
    </row>
    <row r="189" spans="2:65" s="1" customFormat="1" ht="33" customHeight="1">
      <c r="B189" s="33"/>
      <c r="C189" s="132" t="s">
        <v>474</v>
      </c>
      <c r="D189" s="132" t="s">
        <v>168</v>
      </c>
      <c r="E189" s="133" t="s">
        <v>3280</v>
      </c>
      <c r="F189" s="134" t="s">
        <v>3281</v>
      </c>
      <c r="G189" s="135" t="s">
        <v>197</v>
      </c>
      <c r="H189" s="136">
        <v>30.648</v>
      </c>
      <c r="I189" s="137"/>
      <c r="J189" s="138">
        <f>ROUND(I189*H189,2)</f>
        <v>0</v>
      </c>
      <c r="K189" s="134" t="s">
        <v>172</v>
      </c>
      <c r="L189" s="33"/>
      <c r="M189" s="139" t="s">
        <v>19</v>
      </c>
      <c r="N189" s="140" t="s">
        <v>44</v>
      </c>
      <c r="P189" s="141">
        <f>O189*H189</f>
        <v>0</v>
      </c>
      <c r="Q189" s="141">
        <v>0</v>
      </c>
      <c r="R189" s="141">
        <f>Q189*H189</f>
        <v>0</v>
      </c>
      <c r="S189" s="141">
        <v>0</v>
      </c>
      <c r="T189" s="142">
        <f>S189*H189</f>
        <v>0</v>
      </c>
      <c r="AR189" s="143" t="s">
        <v>173</v>
      </c>
      <c r="AT189" s="143" t="s">
        <v>168</v>
      </c>
      <c r="AU189" s="143" t="s">
        <v>85</v>
      </c>
      <c r="AY189" s="18" t="s">
        <v>166</v>
      </c>
      <c r="BE189" s="144">
        <f>IF(N189="základní",J189,0)</f>
        <v>0</v>
      </c>
      <c r="BF189" s="144">
        <f>IF(N189="snížená",J189,0)</f>
        <v>0</v>
      </c>
      <c r="BG189" s="144">
        <f>IF(N189="zákl. přenesená",J189,0)</f>
        <v>0</v>
      </c>
      <c r="BH189" s="144">
        <f>IF(N189="sníž. přenesená",J189,0)</f>
        <v>0</v>
      </c>
      <c r="BI189" s="144">
        <f>IF(N189="nulová",J189,0)</f>
        <v>0</v>
      </c>
      <c r="BJ189" s="18" t="s">
        <v>85</v>
      </c>
      <c r="BK189" s="144">
        <f>ROUND(I189*H189,2)</f>
        <v>0</v>
      </c>
      <c r="BL189" s="18" t="s">
        <v>173</v>
      </c>
      <c r="BM189" s="143" t="s">
        <v>3282</v>
      </c>
    </row>
    <row r="190" spans="2:65" s="1" customFormat="1">
      <c r="B190" s="33"/>
      <c r="D190" s="145" t="s">
        <v>175</v>
      </c>
      <c r="F190" s="146" t="s">
        <v>3283</v>
      </c>
      <c r="I190" s="147"/>
      <c r="L190" s="33"/>
      <c r="M190" s="148"/>
      <c r="T190" s="54"/>
      <c r="AT190" s="18" t="s">
        <v>175</v>
      </c>
      <c r="AU190" s="18" t="s">
        <v>85</v>
      </c>
    </row>
    <row r="191" spans="2:65" s="11" customFormat="1" ht="25.9" customHeight="1">
      <c r="B191" s="120"/>
      <c r="D191" s="121" t="s">
        <v>71</v>
      </c>
      <c r="E191" s="122" t="s">
        <v>1030</v>
      </c>
      <c r="F191" s="122" t="s">
        <v>1031</v>
      </c>
      <c r="I191" s="123"/>
      <c r="J191" s="124">
        <f>BK191</f>
        <v>0</v>
      </c>
      <c r="L191" s="120"/>
      <c r="M191" s="125"/>
      <c r="P191" s="126">
        <f>P192</f>
        <v>0</v>
      </c>
      <c r="R191" s="126">
        <f>R192</f>
        <v>0.1553747</v>
      </c>
      <c r="T191" s="127">
        <f>T192</f>
        <v>1.7600000000000001E-2</v>
      </c>
      <c r="AR191" s="121" t="s">
        <v>85</v>
      </c>
      <c r="AT191" s="128" t="s">
        <v>71</v>
      </c>
      <c r="AU191" s="128" t="s">
        <v>72</v>
      </c>
      <c r="AY191" s="121" t="s">
        <v>166</v>
      </c>
      <c r="BK191" s="129">
        <f>BK192</f>
        <v>0</v>
      </c>
    </row>
    <row r="192" spans="2:65" s="11" customFormat="1" ht="22.9" customHeight="1">
      <c r="B192" s="120"/>
      <c r="D192" s="121" t="s">
        <v>71</v>
      </c>
      <c r="E192" s="130" t="s">
        <v>2049</v>
      </c>
      <c r="F192" s="130" t="s">
        <v>2050</v>
      </c>
      <c r="I192" s="123"/>
      <c r="J192" s="131">
        <f>BK192</f>
        <v>0</v>
      </c>
      <c r="L192" s="120"/>
      <c r="M192" s="125"/>
      <c r="P192" s="126">
        <f>SUM(P193:P218)</f>
        <v>0</v>
      </c>
      <c r="R192" s="126">
        <f>SUM(R193:R218)</f>
        <v>0.1553747</v>
      </c>
      <c r="T192" s="127">
        <f>SUM(T193:T218)</f>
        <v>1.7600000000000001E-2</v>
      </c>
      <c r="AR192" s="121" t="s">
        <v>85</v>
      </c>
      <c r="AT192" s="128" t="s">
        <v>71</v>
      </c>
      <c r="AU192" s="128" t="s">
        <v>79</v>
      </c>
      <c r="AY192" s="121" t="s">
        <v>166</v>
      </c>
      <c r="BK192" s="129">
        <f>SUM(BK193:BK218)</f>
        <v>0</v>
      </c>
    </row>
    <row r="193" spans="2:65" s="1" customFormat="1" ht="16.5" customHeight="1">
      <c r="B193" s="33"/>
      <c r="C193" s="132" t="s">
        <v>479</v>
      </c>
      <c r="D193" s="132" t="s">
        <v>168</v>
      </c>
      <c r="E193" s="133" t="s">
        <v>2051</v>
      </c>
      <c r="F193" s="134" t="s">
        <v>2052</v>
      </c>
      <c r="G193" s="135" t="s">
        <v>232</v>
      </c>
      <c r="H193" s="136">
        <v>4.4000000000000004</v>
      </c>
      <c r="I193" s="137"/>
      <c r="J193" s="138">
        <f>ROUND(I193*H193,2)</f>
        <v>0</v>
      </c>
      <c r="K193" s="134" t="s">
        <v>172</v>
      </c>
      <c r="L193" s="33"/>
      <c r="M193" s="139" t="s">
        <v>19</v>
      </c>
      <c r="N193" s="140" t="s">
        <v>44</v>
      </c>
      <c r="P193" s="141">
        <f>O193*H193</f>
        <v>0</v>
      </c>
      <c r="Q193" s="141">
        <v>0</v>
      </c>
      <c r="R193" s="141">
        <f>Q193*H193</f>
        <v>0</v>
      </c>
      <c r="S193" s="141">
        <v>4.0000000000000001E-3</v>
      </c>
      <c r="T193" s="142">
        <f>S193*H193</f>
        <v>1.7600000000000001E-2</v>
      </c>
      <c r="AR193" s="143" t="s">
        <v>291</v>
      </c>
      <c r="AT193" s="143" t="s">
        <v>168</v>
      </c>
      <c r="AU193" s="143" t="s">
        <v>85</v>
      </c>
      <c r="AY193" s="18" t="s">
        <v>166</v>
      </c>
      <c r="BE193" s="144">
        <f>IF(N193="základní",J193,0)</f>
        <v>0</v>
      </c>
      <c r="BF193" s="144">
        <f>IF(N193="snížená",J193,0)</f>
        <v>0</v>
      </c>
      <c r="BG193" s="144">
        <f>IF(N193="zákl. přenesená",J193,0)</f>
        <v>0</v>
      </c>
      <c r="BH193" s="144">
        <f>IF(N193="sníž. přenesená",J193,0)</f>
        <v>0</v>
      </c>
      <c r="BI193" s="144">
        <f>IF(N193="nulová",J193,0)</f>
        <v>0</v>
      </c>
      <c r="BJ193" s="18" t="s">
        <v>85</v>
      </c>
      <c r="BK193" s="144">
        <f>ROUND(I193*H193,2)</f>
        <v>0</v>
      </c>
      <c r="BL193" s="18" t="s">
        <v>291</v>
      </c>
      <c r="BM193" s="143" t="s">
        <v>3284</v>
      </c>
    </row>
    <row r="194" spans="2:65" s="1" customFormat="1">
      <c r="B194" s="33"/>
      <c r="D194" s="145" t="s">
        <v>175</v>
      </c>
      <c r="F194" s="146" t="s">
        <v>2054</v>
      </c>
      <c r="I194" s="147"/>
      <c r="L194" s="33"/>
      <c r="M194" s="148"/>
      <c r="T194" s="54"/>
      <c r="AT194" s="18" t="s">
        <v>175</v>
      </c>
      <c r="AU194" s="18" t="s">
        <v>85</v>
      </c>
    </row>
    <row r="195" spans="2:65" s="13" customFormat="1">
      <c r="B195" s="156"/>
      <c r="D195" s="150" t="s">
        <v>177</v>
      </c>
      <c r="E195" s="157" t="s">
        <v>19</v>
      </c>
      <c r="F195" s="158" t="s">
        <v>3285</v>
      </c>
      <c r="H195" s="159">
        <v>4.4000000000000004</v>
      </c>
      <c r="I195" s="160"/>
      <c r="L195" s="156"/>
      <c r="M195" s="161"/>
      <c r="T195" s="162"/>
      <c r="AT195" s="157" t="s">
        <v>177</v>
      </c>
      <c r="AU195" s="157" t="s">
        <v>85</v>
      </c>
      <c r="AV195" s="13" t="s">
        <v>85</v>
      </c>
      <c r="AW195" s="13" t="s">
        <v>33</v>
      </c>
      <c r="AX195" s="13" t="s">
        <v>79</v>
      </c>
      <c r="AY195" s="157" t="s">
        <v>166</v>
      </c>
    </row>
    <row r="196" spans="2:65" s="1" customFormat="1" ht="21.75" customHeight="1">
      <c r="B196" s="33"/>
      <c r="C196" s="132" t="s">
        <v>487</v>
      </c>
      <c r="D196" s="132" t="s">
        <v>168</v>
      </c>
      <c r="E196" s="133" t="s">
        <v>2057</v>
      </c>
      <c r="F196" s="134" t="s">
        <v>2058</v>
      </c>
      <c r="G196" s="135" t="s">
        <v>232</v>
      </c>
      <c r="H196" s="136">
        <v>7.0129999999999999</v>
      </c>
      <c r="I196" s="137"/>
      <c r="J196" s="138">
        <f>ROUND(I196*H196,2)</f>
        <v>0</v>
      </c>
      <c r="K196" s="134" t="s">
        <v>172</v>
      </c>
      <c r="L196" s="33"/>
      <c r="M196" s="139" t="s">
        <v>19</v>
      </c>
      <c r="N196" s="140" t="s">
        <v>44</v>
      </c>
      <c r="P196" s="141">
        <f>O196*H196</f>
        <v>0</v>
      </c>
      <c r="Q196" s="141">
        <v>0</v>
      </c>
      <c r="R196" s="141">
        <f>Q196*H196</f>
        <v>0</v>
      </c>
      <c r="S196" s="141">
        <v>0</v>
      </c>
      <c r="T196" s="142">
        <f>S196*H196</f>
        <v>0</v>
      </c>
      <c r="AR196" s="143" t="s">
        <v>291</v>
      </c>
      <c r="AT196" s="143" t="s">
        <v>168</v>
      </c>
      <c r="AU196" s="143" t="s">
        <v>85</v>
      </c>
      <c r="AY196" s="18" t="s">
        <v>166</v>
      </c>
      <c r="BE196" s="144">
        <f>IF(N196="základní",J196,0)</f>
        <v>0</v>
      </c>
      <c r="BF196" s="144">
        <f>IF(N196="snížená",J196,0)</f>
        <v>0</v>
      </c>
      <c r="BG196" s="144">
        <f>IF(N196="zákl. přenesená",J196,0)</f>
        <v>0</v>
      </c>
      <c r="BH196" s="144">
        <f>IF(N196="sníž. přenesená",J196,0)</f>
        <v>0</v>
      </c>
      <c r="BI196" s="144">
        <f>IF(N196="nulová",J196,0)</f>
        <v>0</v>
      </c>
      <c r="BJ196" s="18" t="s">
        <v>85</v>
      </c>
      <c r="BK196" s="144">
        <f>ROUND(I196*H196,2)</f>
        <v>0</v>
      </c>
      <c r="BL196" s="18" t="s">
        <v>291</v>
      </c>
      <c r="BM196" s="143" t="s">
        <v>3286</v>
      </c>
    </row>
    <row r="197" spans="2:65" s="1" customFormat="1">
      <c r="B197" s="33"/>
      <c r="D197" s="145" t="s">
        <v>175</v>
      </c>
      <c r="F197" s="146" t="s">
        <v>2060</v>
      </c>
      <c r="I197" s="147"/>
      <c r="L197" s="33"/>
      <c r="M197" s="148"/>
      <c r="T197" s="54"/>
      <c r="AT197" s="18" t="s">
        <v>175</v>
      </c>
      <c r="AU197" s="18" t="s">
        <v>85</v>
      </c>
    </row>
    <row r="198" spans="2:65" s="13" customFormat="1">
      <c r="B198" s="156"/>
      <c r="D198" s="150" t="s">
        <v>177</v>
      </c>
      <c r="E198" s="157" t="s">
        <v>19</v>
      </c>
      <c r="F198" s="158" t="s">
        <v>3287</v>
      </c>
      <c r="H198" s="159">
        <v>7.0129999999999999</v>
      </c>
      <c r="I198" s="160"/>
      <c r="L198" s="156"/>
      <c r="M198" s="161"/>
      <c r="T198" s="162"/>
      <c r="AT198" s="157" t="s">
        <v>177</v>
      </c>
      <c r="AU198" s="157" t="s">
        <v>85</v>
      </c>
      <c r="AV198" s="13" t="s">
        <v>85</v>
      </c>
      <c r="AW198" s="13" t="s">
        <v>33</v>
      </c>
      <c r="AX198" s="13" t="s">
        <v>79</v>
      </c>
      <c r="AY198" s="157" t="s">
        <v>166</v>
      </c>
    </row>
    <row r="199" spans="2:65" s="1" customFormat="1" ht="16.5" customHeight="1">
      <c r="B199" s="33"/>
      <c r="C199" s="177" t="s">
        <v>493</v>
      </c>
      <c r="D199" s="177" t="s">
        <v>488</v>
      </c>
      <c r="E199" s="178" t="s">
        <v>2061</v>
      </c>
      <c r="F199" s="179" t="s">
        <v>2062</v>
      </c>
      <c r="G199" s="180" t="s">
        <v>197</v>
      </c>
      <c r="H199" s="181">
        <v>2E-3</v>
      </c>
      <c r="I199" s="182"/>
      <c r="J199" s="183">
        <f>ROUND(I199*H199,2)</f>
        <v>0</v>
      </c>
      <c r="K199" s="179" t="s">
        <v>172</v>
      </c>
      <c r="L199" s="184"/>
      <c r="M199" s="185" t="s">
        <v>19</v>
      </c>
      <c r="N199" s="186" t="s">
        <v>44</v>
      </c>
      <c r="P199" s="141">
        <f>O199*H199</f>
        <v>0</v>
      </c>
      <c r="Q199" s="141">
        <v>1</v>
      </c>
      <c r="R199" s="141">
        <f>Q199*H199</f>
        <v>2E-3</v>
      </c>
      <c r="S199" s="141">
        <v>0</v>
      </c>
      <c r="T199" s="142">
        <f>S199*H199</f>
        <v>0</v>
      </c>
      <c r="AR199" s="143" t="s">
        <v>479</v>
      </c>
      <c r="AT199" s="143" t="s">
        <v>488</v>
      </c>
      <c r="AU199" s="143" t="s">
        <v>85</v>
      </c>
      <c r="AY199" s="18" t="s">
        <v>166</v>
      </c>
      <c r="BE199" s="144">
        <f>IF(N199="základní",J199,0)</f>
        <v>0</v>
      </c>
      <c r="BF199" s="144">
        <f>IF(N199="snížená",J199,0)</f>
        <v>0</v>
      </c>
      <c r="BG199" s="144">
        <f>IF(N199="zákl. přenesená",J199,0)</f>
        <v>0</v>
      </c>
      <c r="BH199" s="144">
        <f>IF(N199="sníž. přenesená",J199,0)</f>
        <v>0</v>
      </c>
      <c r="BI199" s="144">
        <f>IF(N199="nulová",J199,0)</f>
        <v>0</v>
      </c>
      <c r="BJ199" s="18" t="s">
        <v>85</v>
      </c>
      <c r="BK199" s="144">
        <f>ROUND(I199*H199,2)</f>
        <v>0</v>
      </c>
      <c r="BL199" s="18" t="s">
        <v>291</v>
      </c>
      <c r="BM199" s="143" t="s">
        <v>3288</v>
      </c>
    </row>
    <row r="200" spans="2:65" s="13" customFormat="1">
      <c r="B200" s="156"/>
      <c r="D200" s="150" t="s">
        <v>177</v>
      </c>
      <c r="F200" s="158" t="s">
        <v>3289</v>
      </c>
      <c r="H200" s="159">
        <v>2E-3</v>
      </c>
      <c r="I200" s="160"/>
      <c r="L200" s="156"/>
      <c r="M200" s="161"/>
      <c r="T200" s="162"/>
      <c r="AT200" s="157" t="s">
        <v>177</v>
      </c>
      <c r="AU200" s="157" t="s">
        <v>85</v>
      </c>
      <c r="AV200" s="13" t="s">
        <v>85</v>
      </c>
      <c r="AW200" s="13" t="s">
        <v>4</v>
      </c>
      <c r="AX200" s="13" t="s">
        <v>79</v>
      </c>
      <c r="AY200" s="157" t="s">
        <v>166</v>
      </c>
    </row>
    <row r="201" spans="2:65" s="1" customFormat="1" ht="16.5" customHeight="1">
      <c r="B201" s="33"/>
      <c r="C201" s="132" t="s">
        <v>498</v>
      </c>
      <c r="D201" s="132" t="s">
        <v>168</v>
      </c>
      <c r="E201" s="133" t="s">
        <v>2065</v>
      </c>
      <c r="F201" s="134" t="s">
        <v>2066</v>
      </c>
      <c r="G201" s="135" t="s">
        <v>232</v>
      </c>
      <c r="H201" s="136">
        <v>14.026</v>
      </c>
      <c r="I201" s="137"/>
      <c r="J201" s="138">
        <f>ROUND(I201*H201,2)</f>
        <v>0</v>
      </c>
      <c r="K201" s="134" t="s">
        <v>172</v>
      </c>
      <c r="L201" s="33"/>
      <c r="M201" s="139" t="s">
        <v>19</v>
      </c>
      <c r="N201" s="140" t="s">
        <v>44</v>
      </c>
      <c r="P201" s="141">
        <f>O201*H201</f>
        <v>0</v>
      </c>
      <c r="Q201" s="141">
        <v>4.0000000000000002E-4</v>
      </c>
      <c r="R201" s="141">
        <f>Q201*H201</f>
        <v>5.6103999999999998E-3</v>
      </c>
      <c r="S201" s="141">
        <v>0</v>
      </c>
      <c r="T201" s="142">
        <f>S201*H201</f>
        <v>0</v>
      </c>
      <c r="AR201" s="143" t="s">
        <v>291</v>
      </c>
      <c r="AT201" s="143" t="s">
        <v>168</v>
      </c>
      <c r="AU201" s="143" t="s">
        <v>85</v>
      </c>
      <c r="AY201" s="18" t="s">
        <v>166</v>
      </c>
      <c r="BE201" s="144">
        <f>IF(N201="základní",J201,0)</f>
        <v>0</v>
      </c>
      <c r="BF201" s="144">
        <f>IF(N201="snížená",J201,0)</f>
        <v>0</v>
      </c>
      <c r="BG201" s="144">
        <f>IF(N201="zákl. přenesená",J201,0)</f>
        <v>0</v>
      </c>
      <c r="BH201" s="144">
        <f>IF(N201="sníž. přenesená",J201,0)</f>
        <v>0</v>
      </c>
      <c r="BI201" s="144">
        <f>IF(N201="nulová",J201,0)</f>
        <v>0</v>
      </c>
      <c r="BJ201" s="18" t="s">
        <v>85</v>
      </c>
      <c r="BK201" s="144">
        <f>ROUND(I201*H201,2)</f>
        <v>0</v>
      </c>
      <c r="BL201" s="18" t="s">
        <v>291</v>
      </c>
      <c r="BM201" s="143" t="s">
        <v>3290</v>
      </c>
    </row>
    <row r="202" spans="2:65" s="1" customFormat="1">
      <c r="B202" s="33"/>
      <c r="D202" s="145" t="s">
        <v>175</v>
      </c>
      <c r="F202" s="146" t="s">
        <v>2068</v>
      </c>
      <c r="I202" s="147"/>
      <c r="L202" s="33"/>
      <c r="M202" s="148"/>
      <c r="T202" s="54"/>
      <c r="AT202" s="18" t="s">
        <v>175</v>
      </c>
      <c r="AU202" s="18" t="s">
        <v>85</v>
      </c>
    </row>
    <row r="203" spans="2:65" s="13" customFormat="1">
      <c r="B203" s="156"/>
      <c r="D203" s="150" t="s">
        <v>177</v>
      </c>
      <c r="E203" s="157" t="s">
        <v>19</v>
      </c>
      <c r="F203" s="158" t="s">
        <v>3291</v>
      </c>
      <c r="H203" s="159">
        <v>14.026</v>
      </c>
      <c r="I203" s="160"/>
      <c r="L203" s="156"/>
      <c r="M203" s="161"/>
      <c r="T203" s="162"/>
      <c r="AT203" s="157" t="s">
        <v>177</v>
      </c>
      <c r="AU203" s="157" t="s">
        <v>85</v>
      </c>
      <c r="AV203" s="13" t="s">
        <v>85</v>
      </c>
      <c r="AW203" s="13" t="s">
        <v>33</v>
      </c>
      <c r="AX203" s="13" t="s">
        <v>79</v>
      </c>
      <c r="AY203" s="157" t="s">
        <v>166</v>
      </c>
    </row>
    <row r="204" spans="2:65" s="1" customFormat="1" ht="24.2" customHeight="1">
      <c r="B204" s="33"/>
      <c r="C204" s="177" t="s">
        <v>513</v>
      </c>
      <c r="D204" s="177" t="s">
        <v>488</v>
      </c>
      <c r="E204" s="178" t="s">
        <v>2970</v>
      </c>
      <c r="F204" s="179" t="s">
        <v>3292</v>
      </c>
      <c r="G204" s="180" t="s">
        <v>232</v>
      </c>
      <c r="H204" s="181">
        <v>16.831</v>
      </c>
      <c r="I204" s="182"/>
      <c r="J204" s="183">
        <f>ROUND(I204*H204,2)</f>
        <v>0</v>
      </c>
      <c r="K204" s="179" t="s">
        <v>172</v>
      </c>
      <c r="L204" s="184"/>
      <c r="M204" s="185" t="s">
        <v>19</v>
      </c>
      <c r="N204" s="186" t="s">
        <v>44</v>
      </c>
      <c r="P204" s="141">
        <f>O204*H204</f>
        <v>0</v>
      </c>
      <c r="Q204" s="141">
        <v>5.3E-3</v>
      </c>
      <c r="R204" s="141">
        <f>Q204*H204</f>
        <v>8.92043E-2</v>
      </c>
      <c r="S204" s="141">
        <v>0</v>
      </c>
      <c r="T204" s="142">
        <f>S204*H204</f>
        <v>0</v>
      </c>
      <c r="AR204" s="143" t="s">
        <v>479</v>
      </c>
      <c r="AT204" s="143" t="s">
        <v>488</v>
      </c>
      <c r="AU204" s="143" t="s">
        <v>85</v>
      </c>
      <c r="AY204" s="18" t="s">
        <v>166</v>
      </c>
      <c r="BE204" s="144">
        <f>IF(N204="základní",J204,0)</f>
        <v>0</v>
      </c>
      <c r="BF204" s="144">
        <f>IF(N204="snížená",J204,0)</f>
        <v>0</v>
      </c>
      <c r="BG204" s="144">
        <f>IF(N204="zákl. přenesená",J204,0)</f>
        <v>0</v>
      </c>
      <c r="BH204" s="144">
        <f>IF(N204="sníž. přenesená",J204,0)</f>
        <v>0</v>
      </c>
      <c r="BI204" s="144">
        <f>IF(N204="nulová",J204,0)</f>
        <v>0</v>
      </c>
      <c r="BJ204" s="18" t="s">
        <v>85</v>
      </c>
      <c r="BK204" s="144">
        <f>ROUND(I204*H204,2)</f>
        <v>0</v>
      </c>
      <c r="BL204" s="18" t="s">
        <v>291</v>
      </c>
      <c r="BM204" s="143" t="s">
        <v>3293</v>
      </c>
    </row>
    <row r="205" spans="2:65" s="13" customFormat="1">
      <c r="B205" s="156"/>
      <c r="D205" s="150" t="s">
        <v>177</v>
      </c>
      <c r="F205" s="158" t="s">
        <v>3294</v>
      </c>
      <c r="H205" s="159">
        <v>16.831</v>
      </c>
      <c r="I205" s="160"/>
      <c r="L205" s="156"/>
      <c r="M205" s="161"/>
      <c r="T205" s="162"/>
      <c r="AT205" s="157" t="s">
        <v>177</v>
      </c>
      <c r="AU205" s="157" t="s">
        <v>85</v>
      </c>
      <c r="AV205" s="13" t="s">
        <v>85</v>
      </c>
      <c r="AW205" s="13" t="s">
        <v>4</v>
      </c>
      <c r="AX205" s="13" t="s">
        <v>79</v>
      </c>
      <c r="AY205" s="157" t="s">
        <v>166</v>
      </c>
    </row>
    <row r="206" spans="2:65" s="1" customFormat="1" ht="21.75" customHeight="1">
      <c r="B206" s="33"/>
      <c r="C206" s="132" t="s">
        <v>568</v>
      </c>
      <c r="D206" s="132" t="s">
        <v>168</v>
      </c>
      <c r="E206" s="133" t="s">
        <v>3295</v>
      </c>
      <c r="F206" s="134" t="s">
        <v>3296</v>
      </c>
      <c r="G206" s="135" t="s">
        <v>232</v>
      </c>
      <c r="H206" s="136">
        <v>2.88</v>
      </c>
      <c r="I206" s="137"/>
      <c r="J206" s="138">
        <f>ROUND(I206*H206,2)</f>
        <v>0</v>
      </c>
      <c r="K206" s="134" t="s">
        <v>172</v>
      </c>
      <c r="L206" s="33"/>
      <c r="M206" s="139" t="s">
        <v>19</v>
      </c>
      <c r="N206" s="140" t="s">
        <v>44</v>
      </c>
      <c r="P206" s="141">
        <f>O206*H206</f>
        <v>0</v>
      </c>
      <c r="Q206" s="141">
        <v>0</v>
      </c>
      <c r="R206" s="141">
        <f>Q206*H206</f>
        <v>0</v>
      </c>
      <c r="S206" s="141">
        <v>0</v>
      </c>
      <c r="T206" s="142">
        <f>S206*H206</f>
        <v>0</v>
      </c>
      <c r="AR206" s="143" t="s">
        <v>291</v>
      </c>
      <c r="AT206" s="143" t="s">
        <v>168</v>
      </c>
      <c r="AU206" s="143" t="s">
        <v>85</v>
      </c>
      <c r="AY206" s="18" t="s">
        <v>166</v>
      </c>
      <c r="BE206" s="144">
        <f>IF(N206="základní",J206,0)</f>
        <v>0</v>
      </c>
      <c r="BF206" s="144">
        <f>IF(N206="snížená",J206,0)</f>
        <v>0</v>
      </c>
      <c r="BG206" s="144">
        <f>IF(N206="zákl. přenesená",J206,0)</f>
        <v>0</v>
      </c>
      <c r="BH206" s="144">
        <f>IF(N206="sníž. přenesená",J206,0)</f>
        <v>0</v>
      </c>
      <c r="BI206" s="144">
        <f>IF(N206="nulová",J206,0)</f>
        <v>0</v>
      </c>
      <c r="BJ206" s="18" t="s">
        <v>85</v>
      </c>
      <c r="BK206" s="144">
        <f>ROUND(I206*H206,2)</f>
        <v>0</v>
      </c>
      <c r="BL206" s="18" t="s">
        <v>291</v>
      </c>
      <c r="BM206" s="143" t="s">
        <v>3297</v>
      </c>
    </row>
    <row r="207" spans="2:65" s="1" customFormat="1">
      <c r="B207" s="33"/>
      <c r="D207" s="145" t="s">
        <v>175</v>
      </c>
      <c r="F207" s="146" t="s">
        <v>3298</v>
      </c>
      <c r="I207" s="147"/>
      <c r="L207" s="33"/>
      <c r="M207" s="148"/>
      <c r="T207" s="54"/>
      <c r="AT207" s="18" t="s">
        <v>175</v>
      </c>
      <c r="AU207" s="18" t="s">
        <v>85</v>
      </c>
    </row>
    <row r="208" spans="2:65" s="13" customFormat="1">
      <c r="B208" s="156"/>
      <c r="D208" s="150" t="s">
        <v>177</v>
      </c>
      <c r="E208" s="157" t="s">
        <v>19</v>
      </c>
      <c r="F208" s="158" t="s">
        <v>200</v>
      </c>
      <c r="H208" s="159">
        <v>2.88</v>
      </c>
      <c r="I208" s="160"/>
      <c r="L208" s="156"/>
      <c r="M208" s="161"/>
      <c r="T208" s="162"/>
      <c r="AT208" s="157" t="s">
        <v>177</v>
      </c>
      <c r="AU208" s="157" t="s">
        <v>85</v>
      </c>
      <c r="AV208" s="13" t="s">
        <v>85</v>
      </c>
      <c r="AW208" s="13" t="s">
        <v>33</v>
      </c>
      <c r="AX208" s="13" t="s">
        <v>79</v>
      </c>
      <c r="AY208" s="157" t="s">
        <v>166</v>
      </c>
    </row>
    <row r="209" spans="2:65" s="1" customFormat="1" ht="16.5" customHeight="1">
      <c r="B209" s="33"/>
      <c r="C209" s="132" t="s">
        <v>573</v>
      </c>
      <c r="D209" s="132" t="s">
        <v>168</v>
      </c>
      <c r="E209" s="133" t="s">
        <v>3299</v>
      </c>
      <c r="F209" s="134" t="s">
        <v>3300</v>
      </c>
      <c r="G209" s="135" t="s">
        <v>232</v>
      </c>
      <c r="H209" s="136">
        <v>16.64</v>
      </c>
      <c r="I209" s="137"/>
      <c r="J209" s="138">
        <f>ROUND(I209*H209,2)</f>
        <v>0</v>
      </c>
      <c r="K209" s="134" t="s">
        <v>172</v>
      </c>
      <c r="L209" s="33"/>
      <c r="M209" s="139" t="s">
        <v>19</v>
      </c>
      <c r="N209" s="140" t="s">
        <v>44</v>
      </c>
      <c r="P209" s="141">
        <f>O209*H209</f>
        <v>0</v>
      </c>
      <c r="Q209" s="141">
        <v>0</v>
      </c>
      <c r="R209" s="141">
        <f>Q209*H209</f>
        <v>0</v>
      </c>
      <c r="S209" s="141">
        <v>0</v>
      </c>
      <c r="T209" s="142">
        <f>S209*H209</f>
        <v>0</v>
      </c>
      <c r="AR209" s="143" t="s">
        <v>291</v>
      </c>
      <c r="AT209" s="143" t="s">
        <v>168</v>
      </c>
      <c r="AU209" s="143" t="s">
        <v>85</v>
      </c>
      <c r="AY209" s="18" t="s">
        <v>166</v>
      </c>
      <c r="BE209" s="144">
        <f>IF(N209="základní",J209,0)</f>
        <v>0</v>
      </c>
      <c r="BF209" s="144">
        <f>IF(N209="snížená",J209,0)</f>
        <v>0</v>
      </c>
      <c r="BG209" s="144">
        <f>IF(N209="zákl. přenesená",J209,0)</f>
        <v>0</v>
      </c>
      <c r="BH209" s="144">
        <f>IF(N209="sníž. přenesená",J209,0)</f>
        <v>0</v>
      </c>
      <c r="BI209" s="144">
        <f>IF(N209="nulová",J209,0)</f>
        <v>0</v>
      </c>
      <c r="BJ209" s="18" t="s">
        <v>85</v>
      </c>
      <c r="BK209" s="144">
        <f>ROUND(I209*H209,2)</f>
        <v>0</v>
      </c>
      <c r="BL209" s="18" t="s">
        <v>291</v>
      </c>
      <c r="BM209" s="143" t="s">
        <v>3301</v>
      </c>
    </row>
    <row r="210" spans="2:65" s="1" customFormat="1">
      <c r="B210" s="33"/>
      <c r="D210" s="145" t="s">
        <v>175</v>
      </c>
      <c r="F210" s="146" t="s">
        <v>3302</v>
      </c>
      <c r="I210" s="147"/>
      <c r="L210" s="33"/>
      <c r="M210" s="148"/>
      <c r="T210" s="54"/>
      <c r="AT210" s="18" t="s">
        <v>175</v>
      </c>
      <c r="AU210" s="18" t="s">
        <v>85</v>
      </c>
    </row>
    <row r="211" spans="2:65" s="13" customFormat="1">
      <c r="B211" s="156"/>
      <c r="D211" s="150" t="s">
        <v>177</v>
      </c>
      <c r="E211" s="157" t="s">
        <v>19</v>
      </c>
      <c r="F211" s="158" t="s">
        <v>3303</v>
      </c>
      <c r="H211" s="159">
        <v>2.08</v>
      </c>
      <c r="I211" s="160"/>
      <c r="L211" s="156"/>
      <c r="M211" s="161"/>
      <c r="T211" s="162"/>
      <c r="AT211" s="157" t="s">
        <v>177</v>
      </c>
      <c r="AU211" s="157" t="s">
        <v>85</v>
      </c>
      <c r="AV211" s="13" t="s">
        <v>85</v>
      </c>
      <c r="AW211" s="13" t="s">
        <v>33</v>
      </c>
      <c r="AX211" s="13" t="s">
        <v>72</v>
      </c>
      <c r="AY211" s="157" t="s">
        <v>166</v>
      </c>
    </row>
    <row r="212" spans="2:65" s="13" customFormat="1">
      <c r="B212" s="156"/>
      <c r="D212" s="150" t="s">
        <v>177</v>
      </c>
      <c r="E212" s="157" t="s">
        <v>19</v>
      </c>
      <c r="F212" s="158" t="s">
        <v>3304</v>
      </c>
      <c r="H212" s="159">
        <v>14.56</v>
      </c>
      <c r="I212" s="160"/>
      <c r="L212" s="156"/>
      <c r="M212" s="161"/>
      <c r="T212" s="162"/>
      <c r="AT212" s="157" t="s">
        <v>177</v>
      </c>
      <c r="AU212" s="157" t="s">
        <v>85</v>
      </c>
      <c r="AV212" s="13" t="s">
        <v>85</v>
      </c>
      <c r="AW212" s="13" t="s">
        <v>33</v>
      </c>
      <c r="AX212" s="13" t="s">
        <v>72</v>
      </c>
      <c r="AY212" s="157" t="s">
        <v>166</v>
      </c>
    </row>
    <row r="213" spans="2:65" s="15" customFormat="1">
      <c r="B213" s="170"/>
      <c r="D213" s="150" t="s">
        <v>177</v>
      </c>
      <c r="E213" s="171" t="s">
        <v>19</v>
      </c>
      <c r="F213" s="172" t="s">
        <v>228</v>
      </c>
      <c r="H213" s="173">
        <v>16.64</v>
      </c>
      <c r="I213" s="174"/>
      <c r="L213" s="170"/>
      <c r="M213" s="175"/>
      <c r="T213" s="176"/>
      <c r="AT213" s="171" t="s">
        <v>177</v>
      </c>
      <c r="AU213" s="171" t="s">
        <v>85</v>
      </c>
      <c r="AV213" s="15" t="s">
        <v>173</v>
      </c>
      <c r="AW213" s="15" t="s">
        <v>33</v>
      </c>
      <c r="AX213" s="15" t="s">
        <v>79</v>
      </c>
      <c r="AY213" s="171" t="s">
        <v>166</v>
      </c>
    </row>
    <row r="214" spans="2:65" s="1" customFormat="1" ht="16.5" customHeight="1">
      <c r="B214" s="33"/>
      <c r="C214" s="177" t="s">
        <v>578</v>
      </c>
      <c r="D214" s="177" t="s">
        <v>488</v>
      </c>
      <c r="E214" s="178" t="s">
        <v>3305</v>
      </c>
      <c r="F214" s="179" t="s">
        <v>3306</v>
      </c>
      <c r="G214" s="180" t="s">
        <v>1381</v>
      </c>
      <c r="H214" s="181">
        <v>58.56</v>
      </c>
      <c r="I214" s="182"/>
      <c r="J214" s="183">
        <f>ROUND(I214*H214,2)</f>
        <v>0</v>
      </c>
      <c r="K214" s="179" t="s">
        <v>19</v>
      </c>
      <c r="L214" s="184"/>
      <c r="M214" s="185" t="s">
        <v>19</v>
      </c>
      <c r="N214" s="186" t="s">
        <v>44</v>
      </c>
      <c r="P214" s="141">
        <f>O214*H214</f>
        <v>0</v>
      </c>
      <c r="Q214" s="141">
        <v>1E-3</v>
      </c>
      <c r="R214" s="141">
        <f>Q214*H214</f>
        <v>5.8560000000000001E-2</v>
      </c>
      <c r="S214" s="141">
        <v>0</v>
      </c>
      <c r="T214" s="142">
        <f>S214*H214</f>
        <v>0</v>
      </c>
      <c r="AR214" s="143" t="s">
        <v>479</v>
      </c>
      <c r="AT214" s="143" t="s">
        <v>488</v>
      </c>
      <c r="AU214" s="143" t="s">
        <v>85</v>
      </c>
      <c r="AY214" s="18" t="s">
        <v>166</v>
      </c>
      <c r="BE214" s="144">
        <f>IF(N214="základní",J214,0)</f>
        <v>0</v>
      </c>
      <c r="BF214" s="144">
        <f>IF(N214="snížená",J214,0)</f>
        <v>0</v>
      </c>
      <c r="BG214" s="144">
        <f>IF(N214="zákl. přenesená",J214,0)</f>
        <v>0</v>
      </c>
      <c r="BH214" s="144">
        <f>IF(N214="sníž. přenesená",J214,0)</f>
        <v>0</v>
      </c>
      <c r="BI214" s="144">
        <f>IF(N214="nulová",J214,0)</f>
        <v>0</v>
      </c>
      <c r="BJ214" s="18" t="s">
        <v>85</v>
      </c>
      <c r="BK214" s="144">
        <f>ROUND(I214*H214,2)</f>
        <v>0</v>
      </c>
      <c r="BL214" s="18" t="s">
        <v>291</v>
      </c>
      <c r="BM214" s="143" t="s">
        <v>3307</v>
      </c>
    </row>
    <row r="215" spans="2:65" s="13" customFormat="1">
      <c r="B215" s="156"/>
      <c r="D215" s="150" t="s">
        <v>177</v>
      </c>
      <c r="E215" s="157" t="s">
        <v>19</v>
      </c>
      <c r="F215" s="158" t="s">
        <v>3308</v>
      </c>
      <c r="H215" s="159">
        <v>19.52</v>
      </c>
      <c r="I215" s="160"/>
      <c r="L215" s="156"/>
      <c r="M215" s="161"/>
      <c r="T215" s="162"/>
      <c r="AT215" s="157" t="s">
        <v>177</v>
      </c>
      <c r="AU215" s="157" t="s">
        <v>85</v>
      </c>
      <c r="AV215" s="13" t="s">
        <v>85</v>
      </c>
      <c r="AW215" s="13" t="s">
        <v>33</v>
      </c>
      <c r="AX215" s="13" t="s">
        <v>79</v>
      </c>
      <c r="AY215" s="157" t="s">
        <v>166</v>
      </c>
    </row>
    <row r="216" spans="2:65" s="13" customFormat="1">
      <c r="B216" s="156"/>
      <c r="D216" s="150" t="s">
        <v>177</v>
      </c>
      <c r="F216" s="158" t="s">
        <v>3309</v>
      </c>
      <c r="H216" s="159">
        <v>58.56</v>
      </c>
      <c r="I216" s="160"/>
      <c r="L216" s="156"/>
      <c r="M216" s="161"/>
      <c r="T216" s="162"/>
      <c r="AT216" s="157" t="s">
        <v>177</v>
      </c>
      <c r="AU216" s="157" t="s">
        <v>85</v>
      </c>
      <c r="AV216" s="13" t="s">
        <v>85</v>
      </c>
      <c r="AW216" s="13" t="s">
        <v>4</v>
      </c>
      <c r="AX216" s="13" t="s">
        <v>79</v>
      </c>
      <c r="AY216" s="157" t="s">
        <v>166</v>
      </c>
    </row>
    <row r="217" spans="2:65" s="1" customFormat="1" ht="24.2" customHeight="1">
      <c r="B217" s="33"/>
      <c r="C217" s="132" t="s">
        <v>583</v>
      </c>
      <c r="D217" s="132" t="s">
        <v>168</v>
      </c>
      <c r="E217" s="133" t="s">
        <v>3310</v>
      </c>
      <c r="F217" s="134" t="s">
        <v>3311</v>
      </c>
      <c r="G217" s="135" t="s">
        <v>197</v>
      </c>
      <c r="H217" s="136">
        <v>0.155</v>
      </c>
      <c r="I217" s="137"/>
      <c r="J217" s="138">
        <f>ROUND(I217*H217,2)</f>
        <v>0</v>
      </c>
      <c r="K217" s="134" t="s">
        <v>172</v>
      </c>
      <c r="L217" s="33"/>
      <c r="M217" s="139" t="s">
        <v>19</v>
      </c>
      <c r="N217" s="140" t="s">
        <v>44</v>
      </c>
      <c r="P217" s="141">
        <f>O217*H217</f>
        <v>0</v>
      </c>
      <c r="Q217" s="141">
        <v>0</v>
      </c>
      <c r="R217" s="141">
        <f>Q217*H217</f>
        <v>0</v>
      </c>
      <c r="S217" s="141">
        <v>0</v>
      </c>
      <c r="T217" s="142">
        <f>S217*H217</f>
        <v>0</v>
      </c>
      <c r="AR217" s="143" t="s">
        <v>291</v>
      </c>
      <c r="AT217" s="143" t="s">
        <v>168</v>
      </c>
      <c r="AU217" s="143" t="s">
        <v>85</v>
      </c>
      <c r="AY217" s="18" t="s">
        <v>166</v>
      </c>
      <c r="BE217" s="144">
        <f>IF(N217="základní",J217,0)</f>
        <v>0</v>
      </c>
      <c r="BF217" s="144">
        <f>IF(N217="snížená",J217,0)</f>
        <v>0</v>
      </c>
      <c r="BG217" s="144">
        <f>IF(N217="zákl. přenesená",J217,0)</f>
        <v>0</v>
      </c>
      <c r="BH217" s="144">
        <f>IF(N217="sníž. přenesená",J217,0)</f>
        <v>0</v>
      </c>
      <c r="BI217" s="144">
        <f>IF(N217="nulová",J217,0)</f>
        <v>0</v>
      </c>
      <c r="BJ217" s="18" t="s">
        <v>85</v>
      </c>
      <c r="BK217" s="144">
        <f>ROUND(I217*H217,2)</f>
        <v>0</v>
      </c>
      <c r="BL217" s="18" t="s">
        <v>291</v>
      </c>
      <c r="BM217" s="143" t="s">
        <v>3312</v>
      </c>
    </row>
    <row r="218" spans="2:65" s="1" customFormat="1">
      <c r="B218" s="33"/>
      <c r="D218" s="145" t="s">
        <v>175</v>
      </c>
      <c r="F218" s="146" t="s">
        <v>3313</v>
      </c>
      <c r="I218" s="147"/>
      <c r="L218" s="33"/>
      <c r="M218" s="189"/>
      <c r="N218" s="190"/>
      <c r="O218" s="190"/>
      <c r="P218" s="190"/>
      <c r="Q218" s="190"/>
      <c r="R218" s="190"/>
      <c r="S218" s="190"/>
      <c r="T218" s="191"/>
      <c r="AT218" s="18" t="s">
        <v>175</v>
      </c>
      <c r="AU218" s="18" t="s">
        <v>85</v>
      </c>
    </row>
    <row r="219" spans="2:65" s="1" customFormat="1" ht="6.95" customHeight="1">
      <c r="B219" s="42"/>
      <c r="C219" s="43"/>
      <c r="D219" s="43"/>
      <c r="E219" s="43"/>
      <c r="F219" s="43"/>
      <c r="G219" s="43"/>
      <c r="H219" s="43"/>
      <c r="I219" s="43"/>
      <c r="J219" s="43"/>
      <c r="K219" s="43"/>
      <c r="L219" s="33"/>
    </row>
  </sheetData>
  <sheetProtection algorithmName="SHA-512" hashValue="jUg1AFo+ejRDvyfOEuhcRSm1jEOIPXQqu59gSIjzkTCCG6Y8DuEzYZFJmViuQ4VAH3sxp7c10owh5ER6T5NRJQ==" saltValue="boAgGfRxl9DfTSTNaqoOEU/L+T9Pi+Xz25PcD5STHVqmBee1VI/8cBj8QB0vpOF9gxA3ObYVvBsj9Cp9wZBNWQ==" spinCount="100000" sheet="1" objects="1" scenarios="1" formatColumns="0" formatRows="0" autoFilter="0"/>
  <autoFilter ref="C93:K218"/>
  <mergeCells count="12">
    <mergeCell ref="E86:H86"/>
    <mergeCell ref="L2:V2"/>
    <mergeCell ref="E50:H50"/>
    <mergeCell ref="E52:H52"/>
    <mergeCell ref="E54:H54"/>
    <mergeCell ref="E82:H82"/>
    <mergeCell ref="E84:H84"/>
    <mergeCell ref="E7:H7"/>
    <mergeCell ref="E9:H9"/>
    <mergeCell ref="E11:H11"/>
    <mergeCell ref="E20:H20"/>
    <mergeCell ref="E29:H29"/>
  </mergeCells>
  <hyperlinks>
    <hyperlink ref="F98" r:id="rId1"/>
    <hyperlink ref="F101" r:id="rId2"/>
    <hyperlink ref="F107" r:id="rId3"/>
    <hyperlink ref="F110" r:id="rId4"/>
    <hyperlink ref="F113" r:id="rId5"/>
    <hyperlink ref="F115" r:id="rId6"/>
    <hyperlink ref="F118" r:id="rId7"/>
    <hyperlink ref="F120" r:id="rId8"/>
    <hyperlink ref="F124" r:id="rId9"/>
    <hyperlink ref="F127" r:id="rId10"/>
    <hyperlink ref="F130" r:id="rId11"/>
    <hyperlink ref="F133" r:id="rId12"/>
    <hyperlink ref="F140" r:id="rId13"/>
    <hyperlink ref="F144" r:id="rId14"/>
    <hyperlink ref="F147" r:id="rId15"/>
    <hyperlink ref="F150" r:id="rId16"/>
    <hyperlink ref="F152" r:id="rId17"/>
    <hyperlink ref="F154" r:id="rId18"/>
    <hyperlink ref="F156" r:id="rId19"/>
    <hyperlink ref="F158" r:id="rId20"/>
    <hyperlink ref="F164" r:id="rId21"/>
    <hyperlink ref="F167" r:id="rId22"/>
    <hyperlink ref="F170" r:id="rId23"/>
    <hyperlink ref="F172" r:id="rId24"/>
    <hyperlink ref="F174" r:id="rId25"/>
    <hyperlink ref="F178" r:id="rId26"/>
    <hyperlink ref="F180" r:id="rId27"/>
    <hyperlink ref="F182" r:id="rId28"/>
    <hyperlink ref="F184" r:id="rId29"/>
    <hyperlink ref="F187" r:id="rId30"/>
    <hyperlink ref="F190" r:id="rId31"/>
    <hyperlink ref="F194" r:id="rId32"/>
    <hyperlink ref="F197" r:id="rId33"/>
    <hyperlink ref="F202" r:id="rId34"/>
    <hyperlink ref="F207" r:id="rId35"/>
    <hyperlink ref="F210" r:id="rId36"/>
    <hyperlink ref="F218" r:id="rId37"/>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38"/>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03"/>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95"/>
      <c r="M2" s="395"/>
      <c r="N2" s="395"/>
      <c r="O2" s="395"/>
      <c r="P2" s="395"/>
      <c r="Q2" s="395"/>
      <c r="R2" s="395"/>
      <c r="S2" s="395"/>
      <c r="T2" s="395"/>
      <c r="U2" s="395"/>
      <c r="V2" s="395"/>
      <c r="AT2" s="18" t="s">
        <v>117</v>
      </c>
    </row>
    <row r="3" spans="2:46" ht="6.95" customHeight="1">
      <c r="B3" s="19"/>
      <c r="C3" s="20"/>
      <c r="D3" s="20"/>
      <c r="E3" s="20"/>
      <c r="F3" s="20"/>
      <c r="G3" s="20"/>
      <c r="H3" s="20"/>
      <c r="I3" s="20"/>
      <c r="J3" s="20"/>
      <c r="K3" s="20"/>
      <c r="L3" s="21"/>
      <c r="AT3" s="18" t="s">
        <v>79</v>
      </c>
    </row>
    <row r="4" spans="2:46" ht="24.95" customHeight="1">
      <c r="B4" s="21"/>
      <c r="D4" s="22" t="s">
        <v>122</v>
      </c>
      <c r="L4" s="21"/>
      <c r="M4" s="91" t="s">
        <v>10</v>
      </c>
      <c r="AT4" s="18" t="s">
        <v>4</v>
      </c>
    </row>
    <row r="5" spans="2:46" ht="6.95" customHeight="1">
      <c r="B5" s="21"/>
      <c r="L5" s="21"/>
    </row>
    <row r="6" spans="2:46" ht="12" customHeight="1">
      <c r="B6" s="21"/>
      <c r="D6" s="28" t="s">
        <v>16</v>
      </c>
      <c r="L6" s="21"/>
    </row>
    <row r="7" spans="2:46" ht="16.5" customHeight="1">
      <c r="B7" s="21"/>
      <c r="E7" s="430" t="str">
        <f>'Rekapitulace stavby'!K6</f>
        <v>Byty BD Poštovní 648, Horní Slavkov</v>
      </c>
      <c r="F7" s="431"/>
      <c r="G7" s="431"/>
      <c r="H7" s="431"/>
      <c r="L7" s="21"/>
    </row>
    <row r="8" spans="2:46" ht="12" customHeight="1">
      <c r="B8" s="21"/>
      <c r="D8" s="28" t="s">
        <v>123</v>
      </c>
      <c r="L8" s="21"/>
    </row>
    <row r="9" spans="2:46" s="1" customFormat="1" ht="16.5" customHeight="1">
      <c r="B9" s="33"/>
      <c r="E9" s="430" t="s">
        <v>2433</v>
      </c>
      <c r="F9" s="429"/>
      <c r="G9" s="429"/>
      <c r="H9" s="429"/>
      <c r="L9" s="33"/>
    </row>
    <row r="10" spans="2:46" s="1" customFormat="1" ht="12" customHeight="1">
      <c r="B10" s="33"/>
      <c r="D10" s="28" t="s">
        <v>125</v>
      </c>
      <c r="L10" s="33"/>
    </row>
    <row r="11" spans="2:46" s="1" customFormat="1" ht="16.5" customHeight="1">
      <c r="B11" s="33"/>
      <c r="E11" s="423" t="s">
        <v>3314</v>
      </c>
      <c r="F11" s="429"/>
      <c r="G11" s="429"/>
      <c r="H11" s="429"/>
      <c r="L11" s="33"/>
    </row>
    <row r="12" spans="2:46" s="1" customFormat="1">
      <c r="B12" s="33"/>
      <c r="L12" s="33"/>
    </row>
    <row r="13" spans="2:46" s="1" customFormat="1" ht="12" customHeight="1">
      <c r="B13" s="33"/>
      <c r="D13" s="28" t="s">
        <v>18</v>
      </c>
      <c r="F13" s="26" t="s">
        <v>19</v>
      </c>
      <c r="I13" s="28" t="s">
        <v>20</v>
      </c>
      <c r="J13" s="26" t="s">
        <v>19</v>
      </c>
      <c r="L13" s="33"/>
    </row>
    <row r="14" spans="2:46" s="1" customFormat="1" ht="12" customHeight="1">
      <c r="B14" s="33"/>
      <c r="D14" s="28" t="s">
        <v>21</v>
      </c>
      <c r="F14" s="26" t="s">
        <v>22</v>
      </c>
      <c r="I14" s="28" t="s">
        <v>23</v>
      </c>
      <c r="J14" s="50" t="str">
        <f>'Rekapitulace stavby'!AN8</f>
        <v>29. 8. 2022</v>
      </c>
      <c r="L14" s="33"/>
    </row>
    <row r="15" spans="2:46" s="1" customFormat="1" ht="10.9" customHeight="1">
      <c r="B15" s="33"/>
      <c r="L15" s="33"/>
    </row>
    <row r="16" spans="2:46" s="1" customFormat="1" ht="12" customHeight="1">
      <c r="B16" s="33"/>
      <c r="D16" s="28" t="s">
        <v>25</v>
      </c>
      <c r="I16" s="28" t="s">
        <v>26</v>
      </c>
      <c r="J16" s="26" t="s">
        <v>19</v>
      </c>
      <c r="L16" s="33"/>
    </row>
    <row r="17" spans="2:12" s="1" customFormat="1" ht="18" customHeight="1">
      <c r="B17" s="33"/>
      <c r="E17" s="26" t="s">
        <v>27</v>
      </c>
      <c r="I17" s="28" t="s">
        <v>28</v>
      </c>
      <c r="J17" s="26" t="s">
        <v>19</v>
      </c>
      <c r="L17" s="33"/>
    </row>
    <row r="18" spans="2:12" s="1" customFormat="1" ht="6.95" customHeight="1">
      <c r="B18" s="33"/>
      <c r="L18" s="33"/>
    </row>
    <row r="19" spans="2:12" s="1" customFormat="1" ht="12" customHeight="1">
      <c r="B19" s="33"/>
      <c r="D19" s="28" t="s">
        <v>29</v>
      </c>
      <c r="I19" s="28" t="s">
        <v>26</v>
      </c>
      <c r="J19" s="29" t="str">
        <f>'Rekapitulace stavby'!AN13</f>
        <v>Vyplň údaj</v>
      </c>
      <c r="L19" s="33"/>
    </row>
    <row r="20" spans="2:12" s="1" customFormat="1" ht="18" customHeight="1">
      <c r="B20" s="33"/>
      <c r="E20" s="432" t="str">
        <f>'Rekapitulace stavby'!E14</f>
        <v>Vyplň údaj</v>
      </c>
      <c r="F20" s="414"/>
      <c r="G20" s="414"/>
      <c r="H20" s="414"/>
      <c r="I20" s="28" t="s">
        <v>28</v>
      </c>
      <c r="J20" s="29" t="str">
        <f>'Rekapitulace stavby'!AN14</f>
        <v>Vyplň údaj</v>
      </c>
      <c r="L20" s="33"/>
    </row>
    <row r="21" spans="2:12" s="1" customFormat="1" ht="6.95" customHeight="1">
      <c r="B21" s="33"/>
      <c r="L21" s="33"/>
    </row>
    <row r="22" spans="2:12" s="1" customFormat="1" ht="12" customHeight="1">
      <c r="B22" s="33"/>
      <c r="D22" s="28" t="s">
        <v>31</v>
      </c>
      <c r="I22" s="28" t="s">
        <v>26</v>
      </c>
      <c r="J22" s="26" t="s">
        <v>19</v>
      </c>
      <c r="L22" s="33"/>
    </row>
    <row r="23" spans="2:12" s="1" customFormat="1" ht="18" customHeight="1">
      <c r="B23" s="33"/>
      <c r="E23" s="26" t="s">
        <v>32</v>
      </c>
      <c r="I23" s="28" t="s">
        <v>28</v>
      </c>
      <c r="J23" s="26" t="s">
        <v>19</v>
      </c>
      <c r="L23" s="33"/>
    </row>
    <row r="24" spans="2:12" s="1" customFormat="1" ht="6.95" customHeight="1">
      <c r="B24" s="33"/>
      <c r="L24" s="33"/>
    </row>
    <row r="25" spans="2:12" s="1" customFormat="1" ht="12" customHeight="1">
      <c r="B25" s="33"/>
      <c r="D25" s="28" t="s">
        <v>34</v>
      </c>
      <c r="I25" s="28" t="s">
        <v>26</v>
      </c>
      <c r="J25" s="26" t="s">
        <v>19</v>
      </c>
      <c r="L25" s="33"/>
    </row>
    <row r="26" spans="2:12" s="1" customFormat="1" ht="18" customHeight="1">
      <c r="B26" s="33"/>
      <c r="E26" s="26" t="s">
        <v>35</v>
      </c>
      <c r="I26" s="28" t="s">
        <v>28</v>
      </c>
      <c r="J26" s="26" t="s">
        <v>19</v>
      </c>
      <c r="L26" s="33"/>
    </row>
    <row r="27" spans="2:12" s="1" customFormat="1" ht="6.95" customHeight="1">
      <c r="B27" s="33"/>
      <c r="L27" s="33"/>
    </row>
    <row r="28" spans="2:12" s="1" customFormat="1" ht="12" customHeight="1">
      <c r="B28" s="33"/>
      <c r="D28" s="28" t="s">
        <v>36</v>
      </c>
      <c r="L28" s="33"/>
    </row>
    <row r="29" spans="2:12" s="7" customFormat="1" ht="16.5" customHeight="1">
      <c r="B29" s="92"/>
      <c r="E29" s="418" t="s">
        <v>19</v>
      </c>
      <c r="F29" s="418"/>
      <c r="G29" s="418"/>
      <c r="H29" s="418"/>
      <c r="L29" s="92"/>
    </row>
    <row r="30" spans="2:12" s="1" customFormat="1" ht="6.95" customHeight="1">
      <c r="B30" s="33"/>
      <c r="L30" s="33"/>
    </row>
    <row r="31" spans="2:12" s="1" customFormat="1" ht="6.95" customHeight="1">
      <c r="B31" s="33"/>
      <c r="D31" s="51"/>
      <c r="E31" s="51"/>
      <c r="F31" s="51"/>
      <c r="G31" s="51"/>
      <c r="H31" s="51"/>
      <c r="I31" s="51"/>
      <c r="J31" s="51"/>
      <c r="K31" s="51"/>
      <c r="L31" s="33"/>
    </row>
    <row r="32" spans="2:12" s="1" customFormat="1" ht="25.35" customHeight="1">
      <c r="B32" s="33"/>
      <c r="D32" s="93" t="s">
        <v>38</v>
      </c>
      <c r="J32" s="64">
        <f>ROUND(J88, 2)</f>
        <v>0</v>
      </c>
      <c r="L32" s="33"/>
    </row>
    <row r="33" spans="2:12" s="1" customFormat="1" ht="6.95" customHeight="1">
      <c r="B33" s="33"/>
      <c r="D33" s="51"/>
      <c r="E33" s="51"/>
      <c r="F33" s="51"/>
      <c r="G33" s="51"/>
      <c r="H33" s="51"/>
      <c r="I33" s="51"/>
      <c r="J33" s="51"/>
      <c r="K33" s="51"/>
      <c r="L33" s="33"/>
    </row>
    <row r="34" spans="2:12" s="1" customFormat="1" ht="14.45" customHeight="1">
      <c r="B34" s="33"/>
      <c r="F34" s="36" t="s">
        <v>40</v>
      </c>
      <c r="I34" s="36" t="s">
        <v>39</v>
      </c>
      <c r="J34" s="36" t="s">
        <v>41</v>
      </c>
      <c r="L34" s="33"/>
    </row>
    <row r="35" spans="2:12" s="1" customFormat="1" ht="14.45" customHeight="1">
      <c r="B35" s="33"/>
      <c r="D35" s="53" t="s">
        <v>42</v>
      </c>
      <c r="E35" s="28" t="s">
        <v>43</v>
      </c>
      <c r="F35" s="84">
        <f>ROUND((SUM(BE88:BE102)),  2)</f>
        <v>0</v>
      </c>
      <c r="I35" s="94">
        <v>0.21</v>
      </c>
      <c r="J35" s="84">
        <f>ROUND(((SUM(BE88:BE102))*I35),  2)</f>
        <v>0</v>
      </c>
      <c r="L35" s="33"/>
    </row>
    <row r="36" spans="2:12" s="1" customFormat="1" ht="14.45" customHeight="1">
      <c r="B36" s="33"/>
      <c r="E36" s="28" t="s">
        <v>44</v>
      </c>
      <c r="F36" s="84">
        <f>ROUND((SUM(BF88:BF102)),  2)</f>
        <v>0</v>
      </c>
      <c r="I36" s="94">
        <v>0.15</v>
      </c>
      <c r="J36" s="84">
        <f>ROUND(((SUM(BF88:BF102))*I36),  2)</f>
        <v>0</v>
      </c>
      <c r="L36" s="33"/>
    </row>
    <row r="37" spans="2:12" s="1" customFormat="1" ht="14.45" hidden="1" customHeight="1">
      <c r="B37" s="33"/>
      <c r="E37" s="28" t="s">
        <v>45</v>
      </c>
      <c r="F37" s="84">
        <f>ROUND((SUM(BG88:BG102)),  2)</f>
        <v>0</v>
      </c>
      <c r="I37" s="94">
        <v>0.21</v>
      </c>
      <c r="J37" s="84">
        <f>0</f>
        <v>0</v>
      </c>
      <c r="L37" s="33"/>
    </row>
    <row r="38" spans="2:12" s="1" customFormat="1" ht="14.45" hidden="1" customHeight="1">
      <c r="B38" s="33"/>
      <c r="E38" s="28" t="s">
        <v>46</v>
      </c>
      <c r="F38" s="84">
        <f>ROUND((SUM(BH88:BH102)),  2)</f>
        <v>0</v>
      </c>
      <c r="I38" s="94">
        <v>0.15</v>
      </c>
      <c r="J38" s="84">
        <f>0</f>
        <v>0</v>
      </c>
      <c r="L38" s="33"/>
    </row>
    <row r="39" spans="2:12" s="1" customFormat="1" ht="14.45" hidden="1" customHeight="1">
      <c r="B39" s="33"/>
      <c r="E39" s="28" t="s">
        <v>47</v>
      </c>
      <c r="F39" s="84">
        <f>ROUND((SUM(BI88:BI102)),  2)</f>
        <v>0</v>
      </c>
      <c r="I39" s="94">
        <v>0</v>
      </c>
      <c r="J39" s="84">
        <f>0</f>
        <v>0</v>
      </c>
      <c r="L39" s="33"/>
    </row>
    <row r="40" spans="2:12" s="1" customFormat="1" ht="6.95" customHeight="1">
      <c r="B40" s="33"/>
      <c r="L40" s="33"/>
    </row>
    <row r="41" spans="2:12" s="1" customFormat="1" ht="25.35" customHeight="1">
      <c r="B41" s="33"/>
      <c r="C41" s="95"/>
      <c r="D41" s="96" t="s">
        <v>48</v>
      </c>
      <c r="E41" s="55"/>
      <c r="F41" s="55"/>
      <c r="G41" s="97" t="s">
        <v>49</v>
      </c>
      <c r="H41" s="98" t="s">
        <v>50</v>
      </c>
      <c r="I41" s="55"/>
      <c r="J41" s="99">
        <f>SUM(J32:J39)</f>
        <v>0</v>
      </c>
      <c r="K41" s="100"/>
      <c r="L41" s="33"/>
    </row>
    <row r="42" spans="2:12" s="1" customFormat="1" ht="14.45" customHeight="1">
      <c r="B42" s="42"/>
      <c r="C42" s="43"/>
      <c r="D42" s="43"/>
      <c r="E42" s="43"/>
      <c r="F42" s="43"/>
      <c r="G42" s="43"/>
      <c r="H42" s="43"/>
      <c r="I42" s="43"/>
      <c r="J42" s="43"/>
      <c r="K42" s="43"/>
      <c r="L42" s="33"/>
    </row>
    <row r="46" spans="2:12" s="1" customFormat="1" ht="6.95" customHeight="1">
      <c r="B46" s="44"/>
      <c r="C46" s="45"/>
      <c r="D46" s="45"/>
      <c r="E46" s="45"/>
      <c r="F46" s="45"/>
      <c r="G46" s="45"/>
      <c r="H46" s="45"/>
      <c r="I46" s="45"/>
      <c r="J46" s="45"/>
      <c r="K46" s="45"/>
      <c r="L46" s="33"/>
    </row>
    <row r="47" spans="2:12" s="1" customFormat="1" ht="24.95" customHeight="1">
      <c r="B47" s="33"/>
      <c r="C47" s="22" t="s">
        <v>127</v>
      </c>
      <c r="L47" s="33"/>
    </row>
    <row r="48" spans="2:12" s="1" customFormat="1" ht="6.95" customHeight="1">
      <c r="B48" s="33"/>
      <c r="L48" s="33"/>
    </row>
    <row r="49" spans="2:47" s="1" customFormat="1" ht="12" customHeight="1">
      <c r="B49" s="33"/>
      <c r="C49" s="28" t="s">
        <v>16</v>
      </c>
      <c r="L49" s="33"/>
    </row>
    <row r="50" spans="2:47" s="1" customFormat="1" ht="16.5" customHeight="1">
      <c r="B50" s="33"/>
      <c r="E50" s="430" t="str">
        <f>E7</f>
        <v>Byty BD Poštovní 648, Horní Slavkov</v>
      </c>
      <c r="F50" s="431"/>
      <c r="G50" s="431"/>
      <c r="H50" s="431"/>
      <c r="L50" s="33"/>
    </row>
    <row r="51" spans="2:47" ht="12" customHeight="1">
      <c r="B51" s="21"/>
      <c r="C51" s="28" t="s">
        <v>123</v>
      </c>
      <c r="L51" s="21"/>
    </row>
    <row r="52" spans="2:47" s="1" customFormat="1" ht="16.5" customHeight="1">
      <c r="B52" s="33"/>
      <c r="E52" s="430" t="s">
        <v>2433</v>
      </c>
      <c r="F52" s="429"/>
      <c r="G52" s="429"/>
      <c r="H52" s="429"/>
      <c r="L52" s="33"/>
    </row>
    <row r="53" spans="2:47" s="1" customFormat="1" ht="12" customHeight="1">
      <c r="B53" s="33"/>
      <c r="C53" s="28" t="s">
        <v>125</v>
      </c>
      <c r="L53" s="33"/>
    </row>
    <row r="54" spans="2:47" s="1" customFormat="1" ht="16.5" customHeight="1">
      <c r="B54" s="33"/>
      <c r="E54" s="423" t="str">
        <f>E11</f>
        <v>Neuz5 - Vodovod</v>
      </c>
      <c r="F54" s="429"/>
      <c r="G54" s="429"/>
      <c r="H54" s="429"/>
      <c r="L54" s="33"/>
    </row>
    <row r="55" spans="2:47" s="1" customFormat="1" ht="6.95" customHeight="1">
      <c r="B55" s="33"/>
      <c r="L55" s="33"/>
    </row>
    <row r="56" spans="2:47" s="1" customFormat="1" ht="12" customHeight="1">
      <c r="B56" s="33"/>
      <c r="C56" s="28" t="s">
        <v>21</v>
      </c>
      <c r="F56" s="26" t="str">
        <f>F14</f>
        <v>Horní Slavkov, Poštovní 648</v>
      </c>
      <c r="I56" s="28" t="s">
        <v>23</v>
      </c>
      <c r="J56" s="50" t="str">
        <f>IF(J14="","",J14)</f>
        <v>29. 8. 2022</v>
      </c>
      <c r="L56" s="33"/>
    </row>
    <row r="57" spans="2:47" s="1" customFormat="1" ht="6.95" customHeight="1">
      <c r="B57" s="33"/>
      <c r="L57" s="33"/>
    </row>
    <row r="58" spans="2:47" s="1" customFormat="1" ht="15.2" customHeight="1">
      <c r="B58" s="33"/>
      <c r="C58" s="28" t="s">
        <v>25</v>
      </c>
      <c r="F58" s="26" t="str">
        <f>E17</f>
        <v>Město Horní Slavkov</v>
      </c>
      <c r="I58" s="28" t="s">
        <v>31</v>
      </c>
      <c r="J58" s="31" t="str">
        <f>E23</f>
        <v>CENTRA STAV s.r.o.</v>
      </c>
      <c r="L58" s="33"/>
    </row>
    <row r="59" spans="2:47" s="1" customFormat="1" ht="15.2" customHeight="1">
      <c r="B59" s="33"/>
      <c r="C59" s="28" t="s">
        <v>29</v>
      </c>
      <c r="F59" s="26" t="str">
        <f>IF(E20="","",E20)</f>
        <v>Vyplň údaj</v>
      </c>
      <c r="I59" s="28" t="s">
        <v>34</v>
      </c>
      <c r="J59" s="31" t="str">
        <f>E26</f>
        <v>Michal Kubelka</v>
      </c>
      <c r="L59" s="33"/>
    </row>
    <row r="60" spans="2:47" s="1" customFormat="1" ht="10.35" customHeight="1">
      <c r="B60" s="33"/>
      <c r="L60" s="33"/>
    </row>
    <row r="61" spans="2:47" s="1" customFormat="1" ht="29.25" customHeight="1">
      <c r="B61" s="33"/>
      <c r="C61" s="101" t="s">
        <v>128</v>
      </c>
      <c r="D61" s="95"/>
      <c r="E61" s="95"/>
      <c r="F61" s="95"/>
      <c r="G61" s="95"/>
      <c r="H61" s="95"/>
      <c r="I61" s="95"/>
      <c r="J61" s="102" t="s">
        <v>129</v>
      </c>
      <c r="K61" s="95"/>
      <c r="L61" s="33"/>
    </row>
    <row r="62" spans="2:47" s="1" customFormat="1" ht="10.35" customHeight="1">
      <c r="B62" s="33"/>
      <c r="L62" s="33"/>
    </row>
    <row r="63" spans="2:47" s="1" customFormat="1" ht="22.9" customHeight="1">
      <c r="B63" s="33"/>
      <c r="C63" s="103" t="s">
        <v>70</v>
      </c>
      <c r="J63" s="64">
        <f>J88</f>
        <v>0</v>
      </c>
      <c r="L63" s="33"/>
      <c r="AU63" s="18" t="s">
        <v>130</v>
      </c>
    </row>
    <row r="64" spans="2:47" s="8" customFormat="1" ht="24.95" customHeight="1">
      <c r="B64" s="104"/>
      <c r="D64" s="105" t="s">
        <v>139</v>
      </c>
      <c r="E64" s="106"/>
      <c r="F64" s="106"/>
      <c r="G64" s="106"/>
      <c r="H64" s="106"/>
      <c r="I64" s="106"/>
      <c r="J64" s="107">
        <f>J89</f>
        <v>0</v>
      </c>
      <c r="L64" s="104"/>
    </row>
    <row r="65" spans="2:12" s="9" customFormat="1" ht="19.899999999999999" customHeight="1">
      <c r="B65" s="108"/>
      <c r="D65" s="109" t="s">
        <v>1777</v>
      </c>
      <c r="E65" s="110"/>
      <c r="F65" s="110"/>
      <c r="G65" s="110"/>
      <c r="H65" s="110"/>
      <c r="I65" s="110"/>
      <c r="J65" s="111">
        <f>J90</f>
        <v>0</v>
      </c>
      <c r="L65" s="108"/>
    </row>
    <row r="66" spans="2:12" s="8" customFormat="1" ht="24.95" customHeight="1">
      <c r="B66" s="104"/>
      <c r="D66" s="105" t="s">
        <v>3174</v>
      </c>
      <c r="E66" s="106"/>
      <c r="F66" s="106"/>
      <c r="G66" s="106"/>
      <c r="H66" s="106"/>
      <c r="I66" s="106"/>
      <c r="J66" s="107">
        <f>J101</f>
        <v>0</v>
      </c>
      <c r="L66" s="104"/>
    </row>
    <row r="67" spans="2:12" s="1" customFormat="1" ht="21.75" customHeight="1">
      <c r="B67" s="33"/>
      <c r="L67" s="33"/>
    </row>
    <row r="68" spans="2:12" s="1" customFormat="1" ht="6.95" customHeight="1">
      <c r="B68" s="42"/>
      <c r="C68" s="43"/>
      <c r="D68" s="43"/>
      <c r="E68" s="43"/>
      <c r="F68" s="43"/>
      <c r="G68" s="43"/>
      <c r="H68" s="43"/>
      <c r="I68" s="43"/>
      <c r="J68" s="43"/>
      <c r="K68" s="43"/>
      <c r="L68" s="33"/>
    </row>
    <row r="72" spans="2:12" s="1" customFormat="1" ht="6.95" customHeight="1">
      <c r="B72" s="44"/>
      <c r="C72" s="45"/>
      <c r="D72" s="45"/>
      <c r="E72" s="45"/>
      <c r="F72" s="45"/>
      <c r="G72" s="45"/>
      <c r="H72" s="45"/>
      <c r="I72" s="45"/>
      <c r="J72" s="45"/>
      <c r="K72" s="45"/>
      <c r="L72" s="33"/>
    </row>
    <row r="73" spans="2:12" s="1" customFormat="1" ht="24.95" customHeight="1">
      <c r="B73" s="33"/>
      <c r="C73" s="22" t="s">
        <v>151</v>
      </c>
      <c r="L73" s="33"/>
    </row>
    <row r="74" spans="2:12" s="1" customFormat="1" ht="6.95" customHeight="1">
      <c r="B74" s="33"/>
      <c r="L74" s="33"/>
    </row>
    <row r="75" spans="2:12" s="1" customFormat="1" ht="12" customHeight="1">
      <c r="B75" s="33"/>
      <c r="C75" s="28" t="s">
        <v>16</v>
      </c>
      <c r="L75" s="33"/>
    </row>
    <row r="76" spans="2:12" s="1" customFormat="1" ht="16.5" customHeight="1">
      <c r="B76" s="33"/>
      <c r="E76" s="430" t="str">
        <f>E7</f>
        <v>Byty BD Poštovní 648, Horní Slavkov</v>
      </c>
      <c r="F76" s="431"/>
      <c r="G76" s="431"/>
      <c r="H76" s="431"/>
      <c r="L76" s="33"/>
    </row>
    <row r="77" spans="2:12" ht="12" customHeight="1">
      <c r="B77" s="21"/>
      <c r="C77" s="28" t="s">
        <v>123</v>
      </c>
      <c r="L77" s="21"/>
    </row>
    <row r="78" spans="2:12" s="1" customFormat="1" ht="16.5" customHeight="1">
      <c r="B78" s="33"/>
      <c r="E78" s="430" t="s">
        <v>2433</v>
      </c>
      <c r="F78" s="429"/>
      <c r="G78" s="429"/>
      <c r="H78" s="429"/>
      <c r="L78" s="33"/>
    </row>
    <row r="79" spans="2:12" s="1" customFormat="1" ht="12" customHeight="1">
      <c r="B79" s="33"/>
      <c r="C79" s="28" t="s">
        <v>125</v>
      </c>
      <c r="L79" s="33"/>
    </row>
    <row r="80" spans="2:12" s="1" customFormat="1" ht="16.5" customHeight="1">
      <c r="B80" s="33"/>
      <c r="E80" s="423" t="str">
        <f>E11</f>
        <v>Neuz5 - Vodovod</v>
      </c>
      <c r="F80" s="429"/>
      <c r="G80" s="429"/>
      <c r="H80" s="429"/>
      <c r="L80" s="33"/>
    </row>
    <row r="81" spans="2:65" s="1" customFormat="1" ht="6.95" customHeight="1">
      <c r="B81" s="33"/>
      <c r="L81" s="33"/>
    </row>
    <row r="82" spans="2:65" s="1" customFormat="1" ht="12" customHeight="1">
      <c r="B82" s="33"/>
      <c r="C82" s="28" t="s">
        <v>21</v>
      </c>
      <c r="F82" s="26" t="str">
        <f>F14</f>
        <v>Horní Slavkov, Poštovní 648</v>
      </c>
      <c r="I82" s="28" t="s">
        <v>23</v>
      </c>
      <c r="J82" s="50" t="str">
        <f>IF(J14="","",J14)</f>
        <v>29. 8. 2022</v>
      </c>
      <c r="L82" s="33"/>
    </row>
    <row r="83" spans="2:65" s="1" customFormat="1" ht="6.95" customHeight="1">
      <c r="B83" s="33"/>
      <c r="L83" s="33"/>
    </row>
    <row r="84" spans="2:65" s="1" customFormat="1" ht="15.2" customHeight="1">
      <c r="B84" s="33"/>
      <c r="C84" s="28" t="s">
        <v>25</v>
      </c>
      <c r="F84" s="26" t="str">
        <f>E17</f>
        <v>Město Horní Slavkov</v>
      </c>
      <c r="I84" s="28" t="s">
        <v>31</v>
      </c>
      <c r="J84" s="31" t="str">
        <f>E23</f>
        <v>CENTRA STAV s.r.o.</v>
      </c>
      <c r="L84" s="33"/>
    </row>
    <row r="85" spans="2:65" s="1" customFormat="1" ht="15.2" customHeight="1">
      <c r="B85" s="33"/>
      <c r="C85" s="28" t="s">
        <v>29</v>
      </c>
      <c r="F85" s="26" t="str">
        <f>IF(E20="","",E20)</f>
        <v>Vyplň údaj</v>
      </c>
      <c r="I85" s="28" t="s">
        <v>34</v>
      </c>
      <c r="J85" s="31" t="str">
        <f>E26</f>
        <v>Michal Kubelka</v>
      </c>
      <c r="L85" s="33"/>
    </row>
    <row r="86" spans="2:65" s="1" customFormat="1" ht="10.35" customHeight="1">
      <c r="B86" s="33"/>
      <c r="L86" s="33"/>
    </row>
    <row r="87" spans="2:65" s="10" customFormat="1" ht="29.25" customHeight="1">
      <c r="B87" s="112"/>
      <c r="C87" s="113" t="s">
        <v>152</v>
      </c>
      <c r="D87" s="114" t="s">
        <v>57</v>
      </c>
      <c r="E87" s="114" t="s">
        <v>53</v>
      </c>
      <c r="F87" s="114" t="s">
        <v>54</v>
      </c>
      <c r="G87" s="114" t="s">
        <v>153</v>
      </c>
      <c r="H87" s="114" t="s">
        <v>154</v>
      </c>
      <c r="I87" s="114" t="s">
        <v>155</v>
      </c>
      <c r="J87" s="114" t="s">
        <v>129</v>
      </c>
      <c r="K87" s="115" t="s">
        <v>156</v>
      </c>
      <c r="L87" s="112"/>
      <c r="M87" s="57" t="s">
        <v>19</v>
      </c>
      <c r="N87" s="58" t="s">
        <v>42</v>
      </c>
      <c r="O87" s="58" t="s">
        <v>157</v>
      </c>
      <c r="P87" s="58" t="s">
        <v>158</v>
      </c>
      <c r="Q87" s="58" t="s">
        <v>159</v>
      </c>
      <c r="R87" s="58" t="s">
        <v>160</v>
      </c>
      <c r="S87" s="58" t="s">
        <v>161</v>
      </c>
      <c r="T87" s="59" t="s">
        <v>162</v>
      </c>
    </row>
    <row r="88" spans="2:65" s="1" customFormat="1" ht="22.9" customHeight="1">
      <c r="B88" s="33"/>
      <c r="C88" s="62" t="s">
        <v>163</v>
      </c>
      <c r="J88" s="116">
        <f>BK88</f>
        <v>0</v>
      </c>
      <c r="L88" s="33"/>
      <c r="M88" s="60"/>
      <c r="N88" s="51"/>
      <c r="O88" s="51"/>
      <c r="P88" s="117">
        <f>P89+P101</f>
        <v>0</v>
      </c>
      <c r="Q88" s="51"/>
      <c r="R88" s="117">
        <f>R89+R101</f>
        <v>4.64E-3</v>
      </c>
      <c r="S88" s="51"/>
      <c r="T88" s="118">
        <f>T89+T101</f>
        <v>0</v>
      </c>
      <c r="AT88" s="18" t="s">
        <v>71</v>
      </c>
      <c r="AU88" s="18" t="s">
        <v>130</v>
      </c>
      <c r="BK88" s="119">
        <f>BK89+BK101</f>
        <v>0</v>
      </c>
    </row>
    <row r="89" spans="2:65" s="11" customFormat="1" ht="25.9" customHeight="1">
      <c r="B89" s="120"/>
      <c r="D89" s="121" t="s">
        <v>71</v>
      </c>
      <c r="E89" s="122" t="s">
        <v>1030</v>
      </c>
      <c r="F89" s="122" t="s">
        <v>1031</v>
      </c>
      <c r="I89" s="123"/>
      <c r="J89" s="124">
        <f>BK89</f>
        <v>0</v>
      </c>
      <c r="L89" s="120"/>
      <c r="M89" s="125"/>
      <c r="P89" s="126">
        <f>P90</f>
        <v>0</v>
      </c>
      <c r="R89" s="126">
        <f>R90</f>
        <v>4.64E-3</v>
      </c>
      <c r="T89" s="127">
        <f>T90</f>
        <v>0</v>
      </c>
      <c r="AR89" s="121" t="s">
        <v>85</v>
      </c>
      <c r="AT89" s="128" t="s">
        <v>71</v>
      </c>
      <c r="AU89" s="128" t="s">
        <v>72</v>
      </c>
      <c r="AY89" s="121" t="s">
        <v>166</v>
      </c>
      <c r="BK89" s="129">
        <f>BK90</f>
        <v>0</v>
      </c>
    </row>
    <row r="90" spans="2:65" s="11" customFormat="1" ht="22.9" customHeight="1">
      <c r="B90" s="120"/>
      <c r="D90" s="121" t="s">
        <v>71</v>
      </c>
      <c r="E90" s="130" t="s">
        <v>1800</v>
      </c>
      <c r="F90" s="130" t="s">
        <v>1801</v>
      </c>
      <c r="I90" s="123"/>
      <c r="J90" s="131">
        <f>BK90</f>
        <v>0</v>
      </c>
      <c r="L90" s="120"/>
      <c r="M90" s="125"/>
      <c r="P90" s="126">
        <f>SUM(P91:P100)</f>
        <v>0</v>
      </c>
      <c r="R90" s="126">
        <f>SUM(R91:R100)</f>
        <v>4.64E-3</v>
      </c>
      <c r="T90" s="127">
        <f>SUM(T91:T100)</f>
        <v>0</v>
      </c>
      <c r="AR90" s="121" t="s">
        <v>85</v>
      </c>
      <c r="AT90" s="128" t="s">
        <v>71</v>
      </c>
      <c r="AU90" s="128" t="s">
        <v>79</v>
      </c>
      <c r="AY90" s="121" t="s">
        <v>166</v>
      </c>
      <c r="BK90" s="129">
        <f>SUM(BK91:BK100)</f>
        <v>0</v>
      </c>
    </row>
    <row r="91" spans="2:65" s="1" customFormat="1" ht="21.75" customHeight="1">
      <c r="B91" s="33"/>
      <c r="C91" s="132" t="s">
        <v>79</v>
      </c>
      <c r="D91" s="132" t="s">
        <v>168</v>
      </c>
      <c r="E91" s="133" t="s">
        <v>1842</v>
      </c>
      <c r="F91" s="134" t="s">
        <v>1843</v>
      </c>
      <c r="G91" s="135" t="s">
        <v>257</v>
      </c>
      <c r="H91" s="136">
        <v>4</v>
      </c>
      <c r="I91" s="137"/>
      <c r="J91" s="138">
        <f>ROUND(I91*H91,2)</f>
        <v>0</v>
      </c>
      <c r="K91" s="134" t="s">
        <v>172</v>
      </c>
      <c r="L91" s="33"/>
      <c r="M91" s="139" t="s">
        <v>19</v>
      </c>
      <c r="N91" s="140" t="s">
        <v>44</v>
      </c>
      <c r="P91" s="141">
        <f>O91*H91</f>
        <v>0</v>
      </c>
      <c r="Q91" s="141">
        <v>8.4000000000000003E-4</v>
      </c>
      <c r="R91" s="141">
        <f>Q91*H91</f>
        <v>3.3600000000000001E-3</v>
      </c>
      <c r="S91" s="141">
        <v>0</v>
      </c>
      <c r="T91" s="142">
        <f>S91*H91</f>
        <v>0</v>
      </c>
      <c r="AR91" s="143" t="s">
        <v>291</v>
      </c>
      <c r="AT91" s="143" t="s">
        <v>168</v>
      </c>
      <c r="AU91" s="143" t="s">
        <v>85</v>
      </c>
      <c r="AY91" s="18" t="s">
        <v>166</v>
      </c>
      <c r="BE91" s="144">
        <f>IF(N91="základní",J91,0)</f>
        <v>0</v>
      </c>
      <c r="BF91" s="144">
        <f>IF(N91="snížená",J91,0)</f>
        <v>0</v>
      </c>
      <c r="BG91" s="144">
        <f>IF(N91="zákl. přenesená",J91,0)</f>
        <v>0</v>
      </c>
      <c r="BH91" s="144">
        <f>IF(N91="sníž. přenesená",J91,0)</f>
        <v>0</v>
      </c>
      <c r="BI91" s="144">
        <f>IF(N91="nulová",J91,0)</f>
        <v>0</v>
      </c>
      <c r="BJ91" s="18" t="s">
        <v>85</v>
      </c>
      <c r="BK91" s="144">
        <f>ROUND(I91*H91,2)</f>
        <v>0</v>
      </c>
      <c r="BL91" s="18" t="s">
        <v>291</v>
      </c>
      <c r="BM91" s="143" t="s">
        <v>3315</v>
      </c>
    </row>
    <row r="92" spans="2:65" s="1" customFormat="1">
      <c r="B92" s="33"/>
      <c r="D92" s="145" t="s">
        <v>175</v>
      </c>
      <c r="F92" s="146" t="s">
        <v>1845</v>
      </c>
      <c r="I92" s="147"/>
      <c r="L92" s="33"/>
      <c r="M92" s="148"/>
      <c r="T92" s="54"/>
      <c r="AT92" s="18" t="s">
        <v>175</v>
      </c>
      <c r="AU92" s="18" t="s">
        <v>85</v>
      </c>
    </row>
    <row r="93" spans="2:65" s="1" customFormat="1" ht="33" customHeight="1">
      <c r="B93" s="33"/>
      <c r="C93" s="132" t="s">
        <v>85</v>
      </c>
      <c r="D93" s="132" t="s">
        <v>168</v>
      </c>
      <c r="E93" s="133" t="s">
        <v>1858</v>
      </c>
      <c r="F93" s="134" t="s">
        <v>1859</v>
      </c>
      <c r="G93" s="135" t="s">
        <v>257</v>
      </c>
      <c r="H93" s="136">
        <v>4</v>
      </c>
      <c r="I93" s="137"/>
      <c r="J93" s="138">
        <f>ROUND(I93*H93,2)</f>
        <v>0</v>
      </c>
      <c r="K93" s="134" t="s">
        <v>172</v>
      </c>
      <c r="L93" s="33"/>
      <c r="M93" s="139" t="s">
        <v>19</v>
      </c>
      <c r="N93" s="140" t="s">
        <v>44</v>
      </c>
      <c r="P93" s="141">
        <f>O93*H93</f>
        <v>0</v>
      </c>
      <c r="Q93" s="141">
        <v>1.2E-4</v>
      </c>
      <c r="R93" s="141">
        <f>Q93*H93</f>
        <v>4.8000000000000001E-4</v>
      </c>
      <c r="S93" s="141">
        <v>0</v>
      </c>
      <c r="T93" s="142">
        <f>S93*H93</f>
        <v>0</v>
      </c>
      <c r="AR93" s="143" t="s">
        <v>291</v>
      </c>
      <c r="AT93" s="143" t="s">
        <v>168</v>
      </c>
      <c r="AU93" s="143" t="s">
        <v>85</v>
      </c>
      <c r="AY93" s="18" t="s">
        <v>166</v>
      </c>
      <c r="BE93" s="144">
        <f>IF(N93="základní",J93,0)</f>
        <v>0</v>
      </c>
      <c r="BF93" s="144">
        <f>IF(N93="snížená",J93,0)</f>
        <v>0</v>
      </c>
      <c r="BG93" s="144">
        <f>IF(N93="zákl. přenesená",J93,0)</f>
        <v>0</v>
      </c>
      <c r="BH93" s="144">
        <f>IF(N93="sníž. přenesená",J93,0)</f>
        <v>0</v>
      </c>
      <c r="BI93" s="144">
        <f>IF(N93="nulová",J93,0)</f>
        <v>0</v>
      </c>
      <c r="BJ93" s="18" t="s">
        <v>85</v>
      </c>
      <c r="BK93" s="144">
        <f>ROUND(I93*H93,2)</f>
        <v>0</v>
      </c>
      <c r="BL93" s="18" t="s">
        <v>291</v>
      </c>
      <c r="BM93" s="143" t="s">
        <v>3316</v>
      </c>
    </row>
    <row r="94" spans="2:65" s="1" customFormat="1">
      <c r="B94" s="33"/>
      <c r="D94" s="145" t="s">
        <v>175</v>
      </c>
      <c r="F94" s="146" t="s">
        <v>1861</v>
      </c>
      <c r="I94" s="147"/>
      <c r="L94" s="33"/>
      <c r="M94" s="148"/>
      <c r="T94" s="54"/>
      <c r="AT94" s="18" t="s">
        <v>175</v>
      </c>
      <c r="AU94" s="18" t="s">
        <v>85</v>
      </c>
    </row>
    <row r="95" spans="2:65" s="1" customFormat="1" ht="24.2" customHeight="1">
      <c r="B95" s="33"/>
      <c r="C95" s="132" t="s">
        <v>184</v>
      </c>
      <c r="D95" s="132" t="s">
        <v>168</v>
      </c>
      <c r="E95" s="133" t="s">
        <v>1886</v>
      </c>
      <c r="F95" s="134" t="s">
        <v>1887</v>
      </c>
      <c r="G95" s="135" t="s">
        <v>257</v>
      </c>
      <c r="H95" s="136">
        <v>4</v>
      </c>
      <c r="I95" s="137"/>
      <c r="J95" s="138">
        <f>ROUND(I95*H95,2)</f>
        <v>0</v>
      </c>
      <c r="K95" s="134" t="s">
        <v>172</v>
      </c>
      <c r="L95" s="33"/>
      <c r="M95" s="139" t="s">
        <v>19</v>
      </c>
      <c r="N95" s="140" t="s">
        <v>44</v>
      </c>
      <c r="P95" s="141">
        <f>O95*H95</f>
        <v>0</v>
      </c>
      <c r="Q95" s="141">
        <v>1.9000000000000001E-4</v>
      </c>
      <c r="R95" s="141">
        <f>Q95*H95</f>
        <v>7.6000000000000004E-4</v>
      </c>
      <c r="S95" s="141">
        <v>0</v>
      </c>
      <c r="T95" s="142">
        <f>S95*H95</f>
        <v>0</v>
      </c>
      <c r="AR95" s="143" t="s">
        <v>291</v>
      </c>
      <c r="AT95" s="143" t="s">
        <v>168</v>
      </c>
      <c r="AU95" s="143" t="s">
        <v>85</v>
      </c>
      <c r="AY95" s="18" t="s">
        <v>166</v>
      </c>
      <c r="BE95" s="144">
        <f>IF(N95="základní",J95,0)</f>
        <v>0</v>
      </c>
      <c r="BF95" s="144">
        <f>IF(N95="snížená",J95,0)</f>
        <v>0</v>
      </c>
      <c r="BG95" s="144">
        <f>IF(N95="zákl. přenesená",J95,0)</f>
        <v>0</v>
      </c>
      <c r="BH95" s="144">
        <f>IF(N95="sníž. přenesená",J95,0)</f>
        <v>0</v>
      </c>
      <c r="BI95" s="144">
        <f>IF(N95="nulová",J95,0)</f>
        <v>0</v>
      </c>
      <c r="BJ95" s="18" t="s">
        <v>85</v>
      </c>
      <c r="BK95" s="144">
        <f>ROUND(I95*H95,2)</f>
        <v>0</v>
      </c>
      <c r="BL95" s="18" t="s">
        <v>291</v>
      </c>
      <c r="BM95" s="143" t="s">
        <v>3317</v>
      </c>
    </row>
    <row r="96" spans="2:65" s="1" customFormat="1">
      <c r="B96" s="33"/>
      <c r="D96" s="145" t="s">
        <v>175</v>
      </c>
      <c r="F96" s="146" t="s">
        <v>1889</v>
      </c>
      <c r="I96" s="147"/>
      <c r="L96" s="33"/>
      <c r="M96" s="148"/>
      <c r="T96" s="54"/>
      <c r="AT96" s="18" t="s">
        <v>175</v>
      </c>
      <c r="AU96" s="18" t="s">
        <v>85</v>
      </c>
    </row>
    <row r="97" spans="2:65" s="1" customFormat="1" ht="21.75" customHeight="1">
      <c r="B97" s="33"/>
      <c r="C97" s="132" t="s">
        <v>173</v>
      </c>
      <c r="D97" s="132" t="s">
        <v>168</v>
      </c>
      <c r="E97" s="133" t="s">
        <v>1890</v>
      </c>
      <c r="F97" s="134" t="s">
        <v>1891</v>
      </c>
      <c r="G97" s="135" t="s">
        <v>257</v>
      </c>
      <c r="H97" s="136">
        <v>4</v>
      </c>
      <c r="I97" s="137"/>
      <c r="J97" s="138">
        <f>ROUND(I97*H97,2)</f>
        <v>0</v>
      </c>
      <c r="K97" s="134" t="s">
        <v>172</v>
      </c>
      <c r="L97" s="33"/>
      <c r="M97" s="139" t="s">
        <v>19</v>
      </c>
      <c r="N97" s="140" t="s">
        <v>44</v>
      </c>
      <c r="P97" s="141">
        <f>O97*H97</f>
        <v>0</v>
      </c>
      <c r="Q97" s="141">
        <v>1.0000000000000001E-5</v>
      </c>
      <c r="R97" s="141">
        <f>Q97*H97</f>
        <v>4.0000000000000003E-5</v>
      </c>
      <c r="S97" s="141">
        <v>0</v>
      </c>
      <c r="T97" s="142">
        <f>S97*H97</f>
        <v>0</v>
      </c>
      <c r="AR97" s="143" t="s">
        <v>291</v>
      </c>
      <c r="AT97" s="143" t="s">
        <v>168</v>
      </c>
      <c r="AU97" s="143" t="s">
        <v>85</v>
      </c>
      <c r="AY97" s="18" t="s">
        <v>166</v>
      </c>
      <c r="BE97" s="144">
        <f>IF(N97="základní",J97,0)</f>
        <v>0</v>
      </c>
      <c r="BF97" s="144">
        <f>IF(N97="snížená",J97,0)</f>
        <v>0</v>
      </c>
      <c r="BG97" s="144">
        <f>IF(N97="zákl. přenesená",J97,0)</f>
        <v>0</v>
      </c>
      <c r="BH97" s="144">
        <f>IF(N97="sníž. přenesená",J97,0)</f>
        <v>0</v>
      </c>
      <c r="BI97" s="144">
        <f>IF(N97="nulová",J97,0)</f>
        <v>0</v>
      </c>
      <c r="BJ97" s="18" t="s">
        <v>85</v>
      </c>
      <c r="BK97" s="144">
        <f>ROUND(I97*H97,2)</f>
        <v>0</v>
      </c>
      <c r="BL97" s="18" t="s">
        <v>291</v>
      </c>
      <c r="BM97" s="143" t="s">
        <v>3318</v>
      </c>
    </row>
    <row r="98" spans="2:65" s="1" customFormat="1">
      <c r="B98" s="33"/>
      <c r="D98" s="145" t="s">
        <v>175</v>
      </c>
      <c r="F98" s="146" t="s">
        <v>1893</v>
      </c>
      <c r="I98" s="147"/>
      <c r="L98" s="33"/>
      <c r="M98" s="148"/>
      <c r="T98" s="54"/>
      <c r="AT98" s="18" t="s">
        <v>175</v>
      </c>
      <c r="AU98" s="18" t="s">
        <v>85</v>
      </c>
    </row>
    <row r="99" spans="2:65" s="1" customFormat="1" ht="24.2" customHeight="1">
      <c r="B99" s="33"/>
      <c r="C99" s="132" t="s">
        <v>194</v>
      </c>
      <c r="D99" s="132" t="s">
        <v>168</v>
      </c>
      <c r="E99" s="133" t="s">
        <v>1894</v>
      </c>
      <c r="F99" s="134" t="s">
        <v>1895</v>
      </c>
      <c r="G99" s="135" t="s">
        <v>1049</v>
      </c>
      <c r="H99" s="187"/>
      <c r="I99" s="137"/>
      <c r="J99" s="138">
        <f>ROUND(I99*H99,2)</f>
        <v>0</v>
      </c>
      <c r="K99" s="134" t="s">
        <v>172</v>
      </c>
      <c r="L99" s="33"/>
      <c r="M99" s="139" t="s">
        <v>19</v>
      </c>
      <c r="N99" s="140" t="s">
        <v>44</v>
      </c>
      <c r="P99" s="141">
        <f>O99*H99</f>
        <v>0</v>
      </c>
      <c r="Q99" s="141">
        <v>0</v>
      </c>
      <c r="R99" s="141">
        <f>Q99*H99</f>
        <v>0</v>
      </c>
      <c r="S99" s="141">
        <v>0</v>
      </c>
      <c r="T99" s="142">
        <f>S99*H99</f>
        <v>0</v>
      </c>
      <c r="AR99" s="143" t="s">
        <v>291</v>
      </c>
      <c r="AT99" s="143" t="s">
        <v>168</v>
      </c>
      <c r="AU99" s="143" t="s">
        <v>85</v>
      </c>
      <c r="AY99" s="18" t="s">
        <v>166</v>
      </c>
      <c r="BE99" s="144">
        <f>IF(N99="základní",J99,0)</f>
        <v>0</v>
      </c>
      <c r="BF99" s="144">
        <f>IF(N99="snížená",J99,0)</f>
        <v>0</v>
      </c>
      <c r="BG99" s="144">
        <f>IF(N99="zákl. přenesená",J99,0)</f>
        <v>0</v>
      </c>
      <c r="BH99" s="144">
        <f>IF(N99="sníž. přenesená",J99,0)</f>
        <v>0</v>
      </c>
      <c r="BI99" s="144">
        <f>IF(N99="nulová",J99,0)</f>
        <v>0</v>
      </c>
      <c r="BJ99" s="18" t="s">
        <v>85</v>
      </c>
      <c r="BK99" s="144">
        <f>ROUND(I99*H99,2)</f>
        <v>0</v>
      </c>
      <c r="BL99" s="18" t="s">
        <v>291</v>
      </c>
      <c r="BM99" s="143" t="s">
        <v>3319</v>
      </c>
    </row>
    <row r="100" spans="2:65" s="1" customFormat="1">
      <c r="B100" s="33"/>
      <c r="D100" s="145" t="s">
        <v>175</v>
      </c>
      <c r="F100" s="146" t="s">
        <v>1897</v>
      </c>
      <c r="I100" s="147"/>
      <c r="L100" s="33"/>
      <c r="M100" s="148"/>
      <c r="T100" s="54"/>
      <c r="AT100" s="18" t="s">
        <v>175</v>
      </c>
      <c r="AU100" s="18" t="s">
        <v>85</v>
      </c>
    </row>
    <row r="101" spans="2:65" s="11" customFormat="1" ht="25.9" customHeight="1">
      <c r="B101" s="120"/>
      <c r="D101" s="121" t="s">
        <v>71</v>
      </c>
      <c r="E101" s="122" t="s">
        <v>3175</v>
      </c>
      <c r="F101" s="122" t="s">
        <v>3176</v>
      </c>
      <c r="I101" s="123"/>
      <c r="J101" s="124">
        <f>BK101</f>
        <v>0</v>
      </c>
      <c r="L101" s="120"/>
      <c r="M101" s="125"/>
      <c r="P101" s="126">
        <f>P102</f>
        <v>0</v>
      </c>
      <c r="R101" s="126">
        <f>R102</f>
        <v>0</v>
      </c>
      <c r="T101" s="127">
        <f>T102</f>
        <v>0</v>
      </c>
      <c r="AR101" s="121" t="s">
        <v>173</v>
      </c>
      <c r="AT101" s="128" t="s">
        <v>71</v>
      </c>
      <c r="AU101" s="128" t="s">
        <v>72</v>
      </c>
      <c r="AY101" s="121" t="s">
        <v>166</v>
      </c>
      <c r="BK101" s="129">
        <f>BK102</f>
        <v>0</v>
      </c>
    </row>
    <row r="102" spans="2:65" s="1" customFormat="1" ht="16.5" customHeight="1">
      <c r="B102" s="33"/>
      <c r="C102" s="132" t="s">
        <v>202</v>
      </c>
      <c r="D102" s="132" t="s">
        <v>168</v>
      </c>
      <c r="E102" s="133" t="s">
        <v>3177</v>
      </c>
      <c r="F102" s="134" t="s">
        <v>3320</v>
      </c>
      <c r="G102" s="135" t="s">
        <v>948</v>
      </c>
      <c r="H102" s="136">
        <v>1</v>
      </c>
      <c r="I102" s="137"/>
      <c r="J102" s="138">
        <f>ROUND(I102*H102,2)</f>
        <v>0</v>
      </c>
      <c r="K102" s="134" t="s">
        <v>19</v>
      </c>
      <c r="L102" s="33"/>
      <c r="M102" s="192" t="s">
        <v>19</v>
      </c>
      <c r="N102" s="193" t="s">
        <v>44</v>
      </c>
      <c r="O102" s="190"/>
      <c r="P102" s="194">
        <f>O102*H102</f>
        <v>0</v>
      </c>
      <c r="Q102" s="194">
        <v>0</v>
      </c>
      <c r="R102" s="194">
        <f>Q102*H102</f>
        <v>0</v>
      </c>
      <c r="S102" s="194">
        <v>0</v>
      </c>
      <c r="T102" s="195">
        <f>S102*H102</f>
        <v>0</v>
      </c>
      <c r="AR102" s="143" t="s">
        <v>1829</v>
      </c>
      <c r="AT102" s="143" t="s">
        <v>168</v>
      </c>
      <c r="AU102" s="143" t="s">
        <v>79</v>
      </c>
      <c r="AY102" s="18" t="s">
        <v>166</v>
      </c>
      <c r="BE102" s="144">
        <f>IF(N102="základní",J102,0)</f>
        <v>0</v>
      </c>
      <c r="BF102" s="144">
        <f>IF(N102="snížená",J102,0)</f>
        <v>0</v>
      </c>
      <c r="BG102" s="144">
        <f>IF(N102="zákl. přenesená",J102,0)</f>
        <v>0</v>
      </c>
      <c r="BH102" s="144">
        <f>IF(N102="sníž. přenesená",J102,0)</f>
        <v>0</v>
      </c>
      <c r="BI102" s="144">
        <f>IF(N102="nulová",J102,0)</f>
        <v>0</v>
      </c>
      <c r="BJ102" s="18" t="s">
        <v>85</v>
      </c>
      <c r="BK102" s="144">
        <f>ROUND(I102*H102,2)</f>
        <v>0</v>
      </c>
      <c r="BL102" s="18" t="s">
        <v>1829</v>
      </c>
      <c r="BM102" s="143" t="s">
        <v>3321</v>
      </c>
    </row>
    <row r="103" spans="2:65" s="1" customFormat="1" ht="6.95" customHeight="1">
      <c r="B103" s="42"/>
      <c r="C103" s="43"/>
      <c r="D103" s="43"/>
      <c r="E103" s="43"/>
      <c r="F103" s="43"/>
      <c r="G103" s="43"/>
      <c r="H103" s="43"/>
      <c r="I103" s="43"/>
      <c r="J103" s="43"/>
      <c r="K103" s="43"/>
      <c r="L103" s="33"/>
    </row>
  </sheetData>
  <sheetProtection algorithmName="SHA-512" hashValue="b9mbRnQgMyaduHgZYDvFPQk+/pWKcCGSd/RrwKeWCZ/BuvEpEGcaBzpVRXmDrgVMKyGjC+dAk4eoi5f+k+Am5w==" saltValue="e8v1DvUWR0oiWlV4MyR9qZoLDNiVje77nvwdD3kiR/B6XTNEZGTReXSAoEI6vqxOHGi2Wy2jwxYycciZ/U5o4A==" spinCount="100000" sheet="1" objects="1" scenarios="1" formatColumns="0" formatRows="0" autoFilter="0"/>
  <autoFilter ref="C87:K102"/>
  <mergeCells count="12">
    <mergeCell ref="E80:H80"/>
    <mergeCell ref="L2:V2"/>
    <mergeCell ref="E50:H50"/>
    <mergeCell ref="E52:H52"/>
    <mergeCell ref="E54:H54"/>
    <mergeCell ref="E76:H76"/>
    <mergeCell ref="E78:H78"/>
    <mergeCell ref="E7:H7"/>
    <mergeCell ref="E9:H9"/>
    <mergeCell ref="E11:H11"/>
    <mergeCell ref="E20:H20"/>
    <mergeCell ref="E29:H29"/>
  </mergeCells>
  <hyperlinks>
    <hyperlink ref="F92" r:id="rId1"/>
    <hyperlink ref="F94" r:id="rId2"/>
    <hyperlink ref="F96" r:id="rId3"/>
    <hyperlink ref="F98" r:id="rId4"/>
    <hyperlink ref="F100" r:id="rId5"/>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6"/>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31"/>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95"/>
      <c r="M2" s="395"/>
      <c r="N2" s="395"/>
      <c r="O2" s="395"/>
      <c r="P2" s="395"/>
      <c r="Q2" s="395"/>
      <c r="R2" s="395"/>
      <c r="S2" s="395"/>
      <c r="T2" s="395"/>
      <c r="U2" s="395"/>
      <c r="V2" s="395"/>
      <c r="AT2" s="18" t="s">
        <v>119</v>
      </c>
    </row>
    <row r="3" spans="2:46" ht="6.95" customHeight="1">
      <c r="B3" s="19"/>
      <c r="C3" s="20"/>
      <c r="D3" s="20"/>
      <c r="E3" s="20"/>
      <c r="F3" s="20"/>
      <c r="G3" s="20"/>
      <c r="H3" s="20"/>
      <c r="I3" s="20"/>
      <c r="J3" s="20"/>
      <c r="K3" s="20"/>
      <c r="L3" s="21"/>
      <c r="AT3" s="18" t="s">
        <v>79</v>
      </c>
    </row>
    <row r="4" spans="2:46" ht="24.95" customHeight="1">
      <c r="B4" s="21"/>
      <c r="D4" s="22" t="s">
        <v>122</v>
      </c>
      <c r="L4" s="21"/>
      <c r="M4" s="91" t="s">
        <v>10</v>
      </c>
      <c r="AT4" s="18" t="s">
        <v>4</v>
      </c>
    </row>
    <row r="5" spans="2:46" ht="6.95" customHeight="1">
      <c r="B5" s="21"/>
      <c r="L5" s="21"/>
    </row>
    <row r="6" spans="2:46" ht="12" customHeight="1">
      <c r="B6" s="21"/>
      <c r="D6" s="28" t="s">
        <v>16</v>
      </c>
      <c r="L6" s="21"/>
    </row>
    <row r="7" spans="2:46" ht="16.5" customHeight="1">
      <c r="B7" s="21"/>
      <c r="E7" s="430" t="str">
        <f>'Rekapitulace stavby'!K6</f>
        <v>Byty BD Poštovní 648, Horní Slavkov</v>
      </c>
      <c r="F7" s="431"/>
      <c r="G7" s="431"/>
      <c r="H7" s="431"/>
      <c r="L7" s="21"/>
    </row>
    <row r="8" spans="2:46" ht="12" customHeight="1">
      <c r="B8" s="21"/>
      <c r="D8" s="28" t="s">
        <v>123</v>
      </c>
      <c r="L8" s="21"/>
    </row>
    <row r="9" spans="2:46" s="1" customFormat="1" ht="16.5" customHeight="1">
      <c r="B9" s="33"/>
      <c r="E9" s="430" t="s">
        <v>2433</v>
      </c>
      <c r="F9" s="429"/>
      <c r="G9" s="429"/>
      <c r="H9" s="429"/>
      <c r="L9" s="33"/>
    </row>
    <row r="10" spans="2:46" s="1" customFormat="1" ht="12" customHeight="1">
      <c r="B10" s="33"/>
      <c r="D10" s="28" t="s">
        <v>125</v>
      </c>
      <c r="L10" s="33"/>
    </row>
    <row r="11" spans="2:46" s="1" customFormat="1" ht="16.5" customHeight="1">
      <c r="B11" s="33"/>
      <c r="E11" s="423" t="s">
        <v>3322</v>
      </c>
      <c r="F11" s="429"/>
      <c r="G11" s="429"/>
      <c r="H11" s="429"/>
      <c r="L11" s="33"/>
    </row>
    <row r="12" spans="2:46" s="1" customFormat="1">
      <c r="B12" s="33"/>
      <c r="L12" s="33"/>
    </row>
    <row r="13" spans="2:46" s="1" customFormat="1" ht="12" customHeight="1">
      <c r="B13" s="33"/>
      <c r="D13" s="28" t="s">
        <v>18</v>
      </c>
      <c r="F13" s="26" t="s">
        <v>19</v>
      </c>
      <c r="I13" s="28" t="s">
        <v>20</v>
      </c>
      <c r="J13" s="26" t="s">
        <v>19</v>
      </c>
      <c r="L13" s="33"/>
    </row>
    <row r="14" spans="2:46" s="1" customFormat="1" ht="12" customHeight="1">
      <c r="B14" s="33"/>
      <c r="D14" s="28" t="s">
        <v>21</v>
      </c>
      <c r="F14" s="26" t="s">
        <v>22</v>
      </c>
      <c r="I14" s="28" t="s">
        <v>23</v>
      </c>
      <c r="J14" s="50" t="str">
        <f>'Rekapitulace stavby'!AN8</f>
        <v>29. 8. 2022</v>
      </c>
      <c r="L14" s="33"/>
    </row>
    <row r="15" spans="2:46" s="1" customFormat="1" ht="10.9" customHeight="1">
      <c r="B15" s="33"/>
      <c r="L15" s="33"/>
    </row>
    <row r="16" spans="2:46" s="1" customFormat="1" ht="12" customHeight="1">
      <c r="B16" s="33"/>
      <c r="D16" s="28" t="s">
        <v>25</v>
      </c>
      <c r="I16" s="28" t="s">
        <v>26</v>
      </c>
      <c r="J16" s="26" t="s">
        <v>19</v>
      </c>
      <c r="L16" s="33"/>
    </row>
    <row r="17" spans="2:12" s="1" customFormat="1" ht="18" customHeight="1">
      <c r="B17" s="33"/>
      <c r="E17" s="26" t="s">
        <v>27</v>
      </c>
      <c r="I17" s="28" t="s">
        <v>28</v>
      </c>
      <c r="J17" s="26" t="s">
        <v>19</v>
      </c>
      <c r="L17" s="33"/>
    </row>
    <row r="18" spans="2:12" s="1" customFormat="1" ht="6.95" customHeight="1">
      <c r="B18" s="33"/>
      <c r="L18" s="33"/>
    </row>
    <row r="19" spans="2:12" s="1" customFormat="1" ht="12" customHeight="1">
      <c r="B19" s="33"/>
      <c r="D19" s="28" t="s">
        <v>29</v>
      </c>
      <c r="I19" s="28" t="s">
        <v>26</v>
      </c>
      <c r="J19" s="29" t="str">
        <f>'Rekapitulace stavby'!AN13</f>
        <v>Vyplň údaj</v>
      </c>
      <c r="L19" s="33"/>
    </row>
    <row r="20" spans="2:12" s="1" customFormat="1" ht="18" customHeight="1">
      <c r="B20" s="33"/>
      <c r="E20" s="432" t="str">
        <f>'Rekapitulace stavby'!E14</f>
        <v>Vyplň údaj</v>
      </c>
      <c r="F20" s="414"/>
      <c r="G20" s="414"/>
      <c r="H20" s="414"/>
      <c r="I20" s="28" t="s">
        <v>28</v>
      </c>
      <c r="J20" s="29" t="str">
        <f>'Rekapitulace stavby'!AN14</f>
        <v>Vyplň údaj</v>
      </c>
      <c r="L20" s="33"/>
    </row>
    <row r="21" spans="2:12" s="1" customFormat="1" ht="6.95" customHeight="1">
      <c r="B21" s="33"/>
      <c r="L21" s="33"/>
    </row>
    <row r="22" spans="2:12" s="1" customFormat="1" ht="12" customHeight="1">
      <c r="B22" s="33"/>
      <c r="D22" s="28" t="s">
        <v>31</v>
      </c>
      <c r="I22" s="28" t="s">
        <v>26</v>
      </c>
      <c r="J22" s="26" t="s">
        <v>19</v>
      </c>
      <c r="L22" s="33"/>
    </row>
    <row r="23" spans="2:12" s="1" customFormat="1" ht="18" customHeight="1">
      <c r="B23" s="33"/>
      <c r="E23" s="26" t="s">
        <v>32</v>
      </c>
      <c r="I23" s="28" t="s">
        <v>28</v>
      </c>
      <c r="J23" s="26" t="s">
        <v>19</v>
      </c>
      <c r="L23" s="33"/>
    </row>
    <row r="24" spans="2:12" s="1" customFormat="1" ht="6.95" customHeight="1">
      <c r="B24" s="33"/>
      <c r="L24" s="33"/>
    </row>
    <row r="25" spans="2:12" s="1" customFormat="1" ht="12" customHeight="1">
      <c r="B25" s="33"/>
      <c r="D25" s="28" t="s">
        <v>34</v>
      </c>
      <c r="I25" s="28" t="s">
        <v>26</v>
      </c>
      <c r="J25" s="26" t="s">
        <v>19</v>
      </c>
      <c r="L25" s="33"/>
    </row>
    <row r="26" spans="2:12" s="1" customFormat="1" ht="18" customHeight="1">
      <c r="B26" s="33"/>
      <c r="E26" s="26" t="s">
        <v>35</v>
      </c>
      <c r="I26" s="28" t="s">
        <v>28</v>
      </c>
      <c r="J26" s="26" t="s">
        <v>19</v>
      </c>
      <c r="L26" s="33"/>
    </row>
    <row r="27" spans="2:12" s="1" customFormat="1" ht="6.95" customHeight="1">
      <c r="B27" s="33"/>
      <c r="L27" s="33"/>
    </row>
    <row r="28" spans="2:12" s="1" customFormat="1" ht="12" customHeight="1">
      <c r="B28" s="33"/>
      <c r="D28" s="28" t="s">
        <v>36</v>
      </c>
      <c r="L28" s="33"/>
    </row>
    <row r="29" spans="2:12" s="7" customFormat="1" ht="16.5" customHeight="1">
      <c r="B29" s="92"/>
      <c r="E29" s="418" t="s">
        <v>19</v>
      </c>
      <c r="F29" s="418"/>
      <c r="G29" s="418"/>
      <c r="H29" s="418"/>
      <c r="L29" s="92"/>
    </row>
    <row r="30" spans="2:12" s="1" customFormat="1" ht="6.95" customHeight="1">
      <c r="B30" s="33"/>
      <c r="L30" s="33"/>
    </row>
    <row r="31" spans="2:12" s="1" customFormat="1" ht="6.95" customHeight="1">
      <c r="B31" s="33"/>
      <c r="D31" s="51"/>
      <c r="E31" s="51"/>
      <c r="F31" s="51"/>
      <c r="G31" s="51"/>
      <c r="H31" s="51"/>
      <c r="I31" s="51"/>
      <c r="J31" s="51"/>
      <c r="K31" s="51"/>
      <c r="L31" s="33"/>
    </row>
    <row r="32" spans="2:12" s="1" customFormat="1" ht="25.35" customHeight="1">
      <c r="B32" s="33"/>
      <c r="D32" s="93" t="s">
        <v>38</v>
      </c>
      <c r="J32" s="64">
        <f>ROUND(J92, 2)</f>
        <v>0</v>
      </c>
      <c r="L32" s="33"/>
    </row>
    <row r="33" spans="2:12" s="1" customFormat="1" ht="6.95" customHeight="1">
      <c r="B33" s="33"/>
      <c r="D33" s="51"/>
      <c r="E33" s="51"/>
      <c r="F33" s="51"/>
      <c r="G33" s="51"/>
      <c r="H33" s="51"/>
      <c r="I33" s="51"/>
      <c r="J33" s="51"/>
      <c r="K33" s="51"/>
      <c r="L33" s="33"/>
    </row>
    <row r="34" spans="2:12" s="1" customFormat="1" ht="14.45" customHeight="1">
      <c r="B34" s="33"/>
      <c r="F34" s="36" t="s">
        <v>40</v>
      </c>
      <c r="I34" s="36" t="s">
        <v>39</v>
      </c>
      <c r="J34" s="36" t="s">
        <v>41</v>
      </c>
      <c r="L34" s="33"/>
    </row>
    <row r="35" spans="2:12" s="1" customFormat="1" ht="14.45" customHeight="1">
      <c r="B35" s="33"/>
      <c r="D35" s="53" t="s">
        <v>42</v>
      </c>
      <c r="E35" s="28" t="s">
        <v>43</v>
      </c>
      <c r="F35" s="84">
        <f>ROUND((SUM(BE92:BE130)),  2)</f>
        <v>0</v>
      </c>
      <c r="I35" s="94">
        <v>0.21</v>
      </c>
      <c r="J35" s="84">
        <f>ROUND(((SUM(BE92:BE130))*I35),  2)</f>
        <v>0</v>
      </c>
      <c r="L35" s="33"/>
    </row>
    <row r="36" spans="2:12" s="1" customFormat="1" ht="14.45" customHeight="1">
      <c r="B36" s="33"/>
      <c r="E36" s="28" t="s">
        <v>44</v>
      </c>
      <c r="F36" s="84">
        <f>ROUND((SUM(BF92:BF130)),  2)</f>
        <v>0</v>
      </c>
      <c r="I36" s="94">
        <v>0.15</v>
      </c>
      <c r="J36" s="84">
        <f>ROUND(((SUM(BF92:BF130))*I36),  2)</f>
        <v>0</v>
      </c>
      <c r="L36" s="33"/>
    </row>
    <row r="37" spans="2:12" s="1" customFormat="1" ht="14.45" hidden="1" customHeight="1">
      <c r="B37" s="33"/>
      <c r="E37" s="28" t="s">
        <v>45</v>
      </c>
      <c r="F37" s="84">
        <f>ROUND((SUM(BG92:BG130)),  2)</f>
        <v>0</v>
      </c>
      <c r="I37" s="94">
        <v>0.21</v>
      </c>
      <c r="J37" s="84">
        <f>0</f>
        <v>0</v>
      </c>
      <c r="L37" s="33"/>
    </row>
    <row r="38" spans="2:12" s="1" customFormat="1" ht="14.45" hidden="1" customHeight="1">
      <c r="B38" s="33"/>
      <c r="E38" s="28" t="s">
        <v>46</v>
      </c>
      <c r="F38" s="84">
        <f>ROUND((SUM(BH92:BH130)),  2)</f>
        <v>0</v>
      </c>
      <c r="I38" s="94">
        <v>0.15</v>
      </c>
      <c r="J38" s="84">
        <f>0</f>
        <v>0</v>
      </c>
      <c r="L38" s="33"/>
    </row>
    <row r="39" spans="2:12" s="1" customFormat="1" ht="14.45" hidden="1" customHeight="1">
      <c r="B39" s="33"/>
      <c r="E39" s="28" t="s">
        <v>47</v>
      </c>
      <c r="F39" s="84">
        <f>ROUND((SUM(BI92:BI130)),  2)</f>
        <v>0</v>
      </c>
      <c r="I39" s="94">
        <v>0</v>
      </c>
      <c r="J39" s="84">
        <f>0</f>
        <v>0</v>
      </c>
      <c r="L39" s="33"/>
    </row>
    <row r="40" spans="2:12" s="1" customFormat="1" ht="6.95" customHeight="1">
      <c r="B40" s="33"/>
      <c r="L40" s="33"/>
    </row>
    <row r="41" spans="2:12" s="1" customFormat="1" ht="25.35" customHeight="1">
      <c r="B41" s="33"/>
      <c r="C41" s="95"/>
      <c r="D41" s="96" t="s">
        <v>48</v>
      </c>
      <c r="E41" s="55"/>
      <c r="F41" s="55"/>
      <c r="G41" s="97" t="s">
        <v>49</v>
      </c>
      <c r="H41" s="98" t="s">
        <v>50</v>
      </c>
      <c r="I41" s="55"/>
      <c r="J41" s="99">
        <f>SUM(J32:J39)</f>
        <v>0</v>
      </c>
      <c r="K41" s="100"/>
      <c r="L41" s="33"/>
    </row>
    <row r="42" spans="2:12" s="1" customFormat="1" ht="14.45" customHeight="1">
      <c r="B42" s="42"/>
      <c r="C42" s="43"/>
      <c r="D42" s="43"/>
      <c r="E42" s="43"/>
      <c r="F42" s="43"/>
      <c r="G42" s="43"/>
      <c r="H42" s="43"/>
      <c r="I42" s="43"/>
      <c r="J42" s="43"/>
      <c r="K42" s="43"/>
      <c r="L42" s="33"/>
    </row>
    <row r="46" spans="2:12" s="1" customFormat="1" ht="6.95" customHeight="1">
      <c r="B46" s="44"/>
      <c r="C46" s="45"/>
      <c r="D46" s="45"/>
      <c r="E46" s="45"/>
      <c r="F46" s="45"/>
      <c r="G46" s="45"/>
      <c r="H46" s="45"/>
      <c r="I46" s="45"/>
      <c r="J46" s="45"/>
      <c r="K46" s="45"/>
      <c r="L46" s="33"/>
    </row>
    <row r="47" spans="2:12" s="1" customFormat="1" ht="24.95" customHeight="1">
      <c r="B47" s="33"/>
      <c r="C47" s="22" t="s">
        <v>127</v>
      </c>
      <c r="L47" s="33"/>
    </row>
    <row r="48" spans="2:12" s="1" customFormat="1" ht="6.95" customHeight="1">
      <c r="B48" s="33"/>
      <c r="L48" s="33"/>
    </row>
    <row r="49" spans="2:47" s="1" customFormat="1" ht="12" customHeight="1">
      <c r="B49" s="33"/>
      <c r="C49" s="28" t="s">
        <v>16</v>
      </c>
      <c r="L49" s="33"/>
    </row>
    <row r="50" spans="2:47" s="1" customFormat="1" ht="16.5" customHeight="1">
      <c r="B50" s="33"/>
      <c r="E50" s="430" t="str">
        <f>E7</f>
        <v>Byty BD Poštovní 648, Horní Slavkov</v>
      </c>
      <c r="F50" s="431"/>
      <c r="G50" s="431"/>
      <c r="H50" s="431"/>
      <c r="L50" s="33"/>
    </row>
    <row r="51" spans="2:47" ht="12" customHeight="1">
      <c r="B51" s="21"/>
      <c r="C51" s="28" t="s">
        <v>123</v>
      </c>
      <c r="L51" s="21"/>
    </row>
    <row r="52" spans="2:47" s="1" customFormat="1" ht="16.5" customHeight="1">
      <c r="B52" s="33"/>
      <c r="E52" s="430" t="s">
        <v>2433</v>
      </c>
      <c r="F52" s="429"/>
      <c r="G52" s="429"/>
      <c r="H52" s="429"/>
      <c r="L52" s="33"/>
    </row>
    <row r="53" spans="2:47" s="1" customFormat="1" ht="12" customHeight="1">
      <c r="B53" s="33"/>
      <c r="C53" s="28" t="s">
        <v>125</v>
      </c>
      <c r="L53" s="33"/>
    </row>
    <row r="54" spans="2:47" s="1" customFormat="1" ht="16.5" customHeight="1">
      <c r="B54" s="33"/>
      <c r="E54" s="423" t="str">
        <f>E11</f>
        <v>Neuz6 - Kanalizace</v>
      </c>
      <c r="F54" s="429"/>
      <c r="G54" s="429"/>
      <c r="H54" s="429"/>
      <c r="L54" s="33"/>
    </row>
    <row r="55" spans="2:47" s="1" customFormat="1" ht="6.95" customHeight="1">
      <c r="B55" s="33"/>
      <c r="L55" s="33"/>
    </row>
    <row r="56" spans="2:47" s="1" customFormat="1" ht="12" customHeight="1">
      <c r="B56" s="33"/>
      <c r="C56" s="28" t="s">
        <v>21</v>
      </c>
      <c r="F56" s="26" t="str">
        <f>F14</f>
        <v>Horní Slavkov, Poštovní 648</v>
      </c>
      <c r="I56" s="28" t="s">
        <v>23</v>
      </c>
      <c r="J56" s="50" t="str">
        <f>IF(J14="","",J14)</f>
        <v>29. 8. 2022</v>
      </c>
      <c r="L56" s="33"/>
    </row>
    <row r="57" spans="2:47" s="1" customFormat="1" ht="6.95" customHeight="1">
      <c r="B57" s="33"/>
      <c r="L57" s="33"/>
    </row>
    <row r="58" spans="2:47" s="1" customFormat="1" ht="15.2" customHeight="1">
      <c r="B58" s="33"/>
      <c r="C58" s="28" t="s">
        <v>25</v>
      </c>
      <c r="F58" s="26" t="str">
        <f>E17</f>
        <v>Město Horní Slavkov</v>
      </c>
      <c r="I58" s="28" t="s">
        <v>31</v>
      </c>
      <c r="J58" s="31" t="str">
        <f>E23</f>
        <v>CENTRA STAV s.r.o.</v>
      </c>
      <c r="L58" s="33"/>
    </row>
    <row r="59" spans="2:47" s="1" customFormat="1" ht="15.2" customHeight="1">
      <c r="B59" s="33"/>
      <c r="C59" s="28" t="s">
        <v>29</v>
      </c>
      <c r="F59" s="26" t="str">
        <f>IF(E20="","",E20)</f>
        <v>Vyplň údaj</v>
      </c>
      <c r="I59" s="28" t="s">
        <v>34</v>
      </c>
      <c r="J59" s="31" t="str">
        <f>E26</f>
        <v>Michal Kubelka</v>
      </c>
      <c r="L59" s="33"/>
    </row>
    <row r="60" spans="2:47" s="1" customFormat="1" ht="10.35" customHeight="1">
      <c r="B60" s="33"/>
      <c r="L60" s="33"/>
    </row>
    <row r="61" spans="2:47" s="1" customFormat="1" ht="29.25" customHeight="1">
      <c r="B61" s="33"/>
      <c r="C61" s="101" t="s">
        <v>128</v>
      </c>
      <c r="D61" s="95"/>
      <c r="E61" s="95"/>
      <c r="F61" s="95"/>
      <c r="G61" s="95"/>
      <c r="H61" s="95"/>
      <c r="I61" s="95"/>
      <c r="J61" s="102" t="s">
        <v>129</v>
      </c>
      <c r="K61" s="95"/>
      <c r="L61" s="33"/>
    </row>
    <row r="62" spans="2:47" s="1" customFormat="1" ht="10.35" customHeight="1">
      <c r="B62" s="33"/>
      <c r="L62" s="33"/>
    </row>
    <row r="63" spans="2:47" s="1" customFormat="1" ht="22.9" customHeight="1">
      <c r="B63" s="33"/>
      <c r="C63" s="103" t="s">
        <v>70</v>
      </c>
      <c r="J63" s="64">
        <f>J92</f>
        <v>0</v>
      </c>
      <c r="L63" s="33"/>
      <c r="AU63" s="18" t="s">
        <v>130</v>
      </c>
    </row>
    <row r="64" spans="2:47" s="8" customFormat="1" ht="24.95" customHeight="1">
      <c r="B64" s="104"/>
      <c r="D64" s="105" t="s">
        <v>131</v>
      </c>
      <c r="E64" s="106"/>
      <c r="F64" s="106"/>
      <c r="G64" s="106"/>
      <c r="H64" s="106"/>
      <c r="I64" s="106"/>
      <c r="J64" s="107">
        <f>J93</f>
        <v>0</v>
      </c>
      <c r="L64" s="104"/>
    </row>
    <row r="65" spans="2:12" s="9" customFormat="1" ht="19.899999999999999" customHeight="1">
      <c r="B65" s="108"/>
      <c r="D65" s="109" t="s">
        <v>135</v>
      </c>
      <c r="E65" s="110"/>
      <c r="F65" s="110"/>
      <c r="G65" s="110"/>
      <c r="H65" s="110"/>
      <c r="I65" s="110"/>
      <c r="J65" s="111">
        <f>J94</f>
        <v>0</v>
      </c>
      <c r="L65" s="108"/>
    </row>
    <row r="66" spans="2:12" s="9" customFormat="1" ht="19.899999999999999" customHeight="1">
      <c r="B66" s="108"/>
      <c r="D66" s="109" t="s">
        <v>136</v>
      </c>
      <c r="E66" s="110"/>
      <c r="F66" s="110"/>
      <c r="G66" s="110"/>
      <c r="H66" s="110"/>
      <c r="I66" s="110"/>
      <c r="J66" s="111">
        <f>J98</f>
        <v>0</v>
      </c>
      <c r="L66" s="108"/>
    </row>
    <row r="67" spans="2:12" s="9" customFormat="1" ht="19.899999999999999" customHeight="1">
      <c r="B67" s="108"/>
      <c r="D67" s="109" t="s">
        <v>137</v>
      </c>
      <c r="E67" s="110"/>
      <c r="F67" s="110"/>
      <c r="G67" s="110"/>
      <c r="H67" s="110"/>
      <c r="I67" s="110"/>
      <c r="J67" s="111">
        <f>J101</f>
        <v>0</v>
      </c>
      <c r="L67" s="108"/>
    </row>
    <row r="68" spans="2:12" s="9" customFormat="1" ht="19.899999999999999" customHeight="1">
      <c r="B68" s="108"/>
      <c r="D68" s="109" t="s">
        <v>138</v>
      </c>
      <c r="E68" s="110"/>
      <c r="F68" s="110"/>
      <c r="G68" s="110"/>
      <c r="H68" s="110"/>
      <c r="I68" s="110"/>
      <c r="J68" s="111">
        <f>J113</f>
        <v>0</v>
      </c>
      <c r="L68" s="108"/>
    </row>
    <row r="69" spans="2:12" s="8" customFormat="1" ht="24.95" customHeight="1">
      <c r="B69" s="104"/>
      <c r="D69" s="105" t="s">
        <v>139</v>
      </c>
      <c r="E69" s="106"/>
      <c r="F69" s="106"/>
      <c r="G69" s="106"/>
      <c r="H69" s="106"/>
      <c r="I69" s="106"/>
      <c r="J69" s="107">
        <f>J116</f>
        <v>0</v>
      </c>
      <c r="L69" s="104"/>
    </row>
    <row r="70" spans="2:12" s="9" customFormat="1" ht="19.899999999999999" customHeight="1">
      <c r="B70" s="108"/>
      <c r="D70" s="109" t="s">
        <v>1934</v>
      </c>
      <c r="E70" s="110"/>
      <c r="F70" s="110"/>
      <c r="G70" s="110"/>
      <c r="H70" s="110"/>
      <c r="I70" s="110"/>
      <c r="J70" s="111">
        <f>J117</f>
        <v>0</v>
      </c>
      <c r="L70" s="108"/>
    </row>
    <row r="71" spans="2:12" s="1" customFormat="1" ht="21.75" customHeight="1">
      <c r="B71" s="33"/>
      <c r="L71" s="33"/>
    </row>
    <row r="72" spans="2:12" s="1" customFormat="1" ht="6.95" customHeight="1">
      <c r="B72" s="42"/>
      <c r="C72" s="43"/>
      <c r="D72" s="43"/>
      <c r="E72" s="43"/>
      <c r="F72" s="43"/>
      <c r="G72" s="43"/>
      <c r="H72" s="43"/>
      <c r="I72" s="43"/>
      <c r="J72" s="43"/>
      <c r="K72" s="43"/>
      <c r="L72" s="33"/>
    </row>
    <row r="76" spans="2:12" s="1" customFormat="1" ht="6.95" customHeight="1">
      <c r="B76" s="44"/>
      <c r="C76" s="45"/>
      <c r="D76" s="45"/>
      <c r="E76" s="45"/>
      <c r="F76" s="45"/>
      <c r="G76" s="45"/>
      <c r="H76" s="45"/>
      <c r="I76" s="45"/>
      <c r="J76" s="45"/>
      <c r="K76" s="45"/>
      <c r="L76" s="33"/>
    </row>
    <row r="77" spans="2:12" s="1" customFormat="1" ht="24.95" customHeight="1">
      <c r="B77" s="33"/>
      <c r="C77" s="22" t="s">
        <v>151</v>
      </c>
      <c r="L77" s="33"/>
    </row>
    <row r="78" spans="2:12" s="1" customFormat="1" ht="6.95" customHeight="1">
      <c r="B78" s="33"/>
      <c r="L78" s="33"/>
    </row>
    <row r="79" spans="2:12" s="1" customFormat="1" ht="12" customHeight="1">
      <c r="B79" s="33"/>
      <c r="C79" s="28" t="s">
        <v>16</v>
      </c>
      <c r="L79" s="33"/>
    </row>
    <row r="80" spans="2:12" s="1" customFormat="1" ht="16.5" customHeight="1">
      <c r="B80" s="33"/>
      <c r="E80" s="430" t="str">
        <f>E7</f>
        <v>Byty BD Poštovní 648, Horní Slavkov</v>
      </c>
      <c r="F80" s="431"/>
      <c r="G80" s="431"/>
      <c r="H80" s="431"/>
      <c r="L80" s="33"/>
    </row>
    <row r="81" spans="2:65" ht="12" customHeight="1">
      <c r="B81" s="21"/>
      <c r="C81" s="28" t="s">
        <v>123</v>
      </c>
      <c r="L81" s="21"/>
    </row>
    <row r="82" spans="2:65" s="1" customFormat="1" ht="16.5" customHeight="1">
      <c r="B82" s="33"/>
      <c r="E82" s="430" t="s">
        <v>2433</v>
      </c>
      <c r="F82" s="429"/>
      <c r="G82" s="429"/>
      <c r="H82" s="429"/>
      <c r="L82" s="33"/>
    </row>
    <row r="83" spans="2:65" s="1" customFormat="1" ht="12" customHeight="1">
      <c r="B83" s="33"/>
      <c r="C83" s="28" t="s">
        <v>125</v>
      </c>
      <c r="L83" s="33"/>
    </row>
    <row r="84" spans="2:65" s="1" customFormat="1" ht="16.5" customHeight="1">
      <c r="B84" s="33"/>
      <c r="E84" s="423" t="str">
        <f>E11</f>
        <v>Neuz6 - Kanalizace</v>
      </c>
      <c r="F84" s="429"/>
      <c r="G84" s="429"/>
      <c r="H84" s="429"/>
      <c r="L84" s="33"/>
    </row>
    <row r="85" spans="2:65" s="1" customFormat="1" ht="6.95" customHeight="1">
      <c r="B85" s="33"/>
      <c r="L85" s="33"/>
    </row>
    <row r="86" spans="2:65" s="1" customFormat="1" ht="12" customHeight="1">
      <c r="B86" s="33"/>
      <c r="C86" s="28" t="s">
        <v>21</v>
      </c>
      <c r="F86" s="26" t="str">
        <f>F14</f>
        <v>Horní Slavkov, Poštovní 648</v>
      </c>
      <c r="I86" s="28" t="s">
        <v>23</v>
      </c>
      <c r="J86" s="50" t="str">
        <f>IF(J14="","",J14)</f>
        <v>29. 8. 2022</v>
      </c>
      <c r="L86" s="33"/>
    </row>
    <row r="87" spans="2:65" s="1" customFormat="1" ht="6.95" customHeight="1">
      <c r="B87" s="33"/>
      <c r="L87" s="33"/>
    </row>
    <row r="88" spans="2:65" s="1" customFormat="1" ht="15.2" customHeight="1">
      <c r="B88" s="33"/>
      <c r="C88" s="28" t="s">
        <v>25</v>
      </c>
      <c r="F88" s="26" t="str">
        <f>E17</f>
        <v>Město Horní Slavkov</v>
      </c>
      <c r="I88" s="28" t="s">
        <v>31</v>
      </c>
      <c r="J88" s="31" t="str">
        <f>E23</f>
        <v>CENTRA STAV s.r.o.</v>
      </c>
      <c r="L88" s="33"/>
    </row>
    <row r="89" spans="2:65" s="1" customFormat="1" ht="15.2" customHeight="1">
      <c r="B89" s="33"/>
      <c r="C89" s="28" t="s">
        <v>29</v>
      </c>
      <c r="F89" s="26" t="str">
        <f>IF(E20="","",E20)</f>
        <v>Vyplň údaj</v>
      </c>
      <c r="I89" s="28" t="s">
        <v>34</v>
      </c>
      <c r="J89" s="31" t="str">
        <f>E26</f>
        <v>Michal Kubelka</v>
      </c>
      <c r="L89" s="33"/>
    </row>
    <row r="90" spans="2:65" s="1" customFormat="1" ht="10.35" customHeight="1">
      <c r="B90" s="33"/>
      <c r="L90" s="33"/>
    </row>
    <row r="91" spans="2:65" s="10" customFormat="1" ht="29.25" customHeight="1">
      <c r="B91" s="112"/>
      <c r="C91" s="113" t="s">
        <v>152</v>
      </c>
      <c r="D91" s="114" t="s">
        <v>57</v>
      </c>
      <c r="E91" s="114" t="s">
        <v>53</v>
      </c>
      <c r="F91" s="114" t="s">
        <v>54</v>
      </c>
      <c r="G91" s="114" t="s">
        <v>153</v>
      </c>
      <c r="H91" s="114" t="s">
        <v>154</v>
      </c>
      <c r="I91" s="114" t="s">
        <v>155</v>
      </c>
      <c r="J91" s="114" t="s">
        <v>129</v>
      </c>
      <c r="K91" s="115" t="s">
        <v>156</v>
      </c>
      <c r="L91" s="112"/>
      <c r="M91" s="57" t="s">
        <v>19</v>
      </c>
      <c r="N91" s="58" t="s">
        <v>42</v>
      </c>
      <c r="O91" s="58" t="s">
        <v>157</v>
      </c>
      <c r="P91" s="58" t="s">
        <v>158</v>
      </c>
      <c r="Q91" s="58" t="s">
        <v>159</v>
      </c>
      <c r="R91" s="58" t="s">
        <v>160</v>
      </c>
      <c r="S91" s="58" t="s">
        <v>161</v>
      </c>
      <c r="T91" s="59" t="s">
        <v>162</v>
      </c>
    </row>
    <row r="92" spans="2:65" s="1" customFormat="1" ht="22.9" customHeight="1">
      <c r="B92" s="33"/>
      <c r="C92" s="62" t="s">
        <v>163</v>
      </c>
      <c r="J92" s="116">
        <f>BK92</f>
        <v>0</v>
      </c>
      <c r="L92" s="33"/>
      <c r="M92" s="60"/>
      <c r="N92" s="51"/>
      <c r="O92" s="51"/>
      <c r="P92" s="117">
        <f>P93+P116</f>
        <v>0</v>
      </c>
      <c r="Q92" s="51"/>
      <c r="R92" s="117">
        <f>R93+R116</f>
        <v>2.8800000000000003E-2</v>
      </c>
      <c r="S92" s="51"/>
      <c r="T92" s="118">
        <f>T93+T116</f>
        <v>7.1999999999999995E-2</v>
      </c>
      <c r="AT92" s="18" t="s">
        <v>71</v>
      </c>
      <c r="AU92" s="18" t="s">
        <v>130</v>
      </c>
      <c r="BK92" s="119">
        <f>BK93+BK116</f>
        <v>0</v>
      </c>
    </row>
    <row r="93" spans="2:65" s="11" customFormat="1" ht="25.9" customHeight="1">
      <c r="B93" s="120"/>
      <c r="D93" s="121" t="s">
        <v>71</v>
      </c>
      <c r="E93" s="122" t="s">
        <v>164</v>
      </c>
      <c r="F93" s="122" t="s">
        <v>165</v>
      </c>
      <c r="I93" s="123"/>
      <c r="J93" s="124">
        <f>BK93</f>
        <v>0</v>
      </c>
      <c r="L93" s="120"/>
      <c r="M93" s="125"/>
      <c r="P93" s="126">
        <f>P94+P98+P101+P113</f>
        <v>0</v>
      </c>
      <c r="R93" s="126">
        <f>R94+R98+R101+R113</f>
        <v>2.2400000000000003E-2</v>
      </c>
      <c r="T93" s="127">
        <f>T94+T98+T101+T113</f>
        <v>7.1999999999999995E-2</v>
      </c>
      <c r="AR93" s="121" t="s">
        <v>79</v>
      </c>
      <c r="AT93" s="128" t="s">
        <v>71</v>
      </c>
      <c r="AU93" s="128" t="s">
        <v>72</v>
      </c>
      <c r="AY93" s="121" t="s">
        <v>166</v>
      </c>
      <c r="BK93" s="129">
        <f>BK94+BK98+BK101+BK113</f>
        <v>0</v>
      </c>
    </row>
    <row r="94" spans="2:65" s="11" customFormat="1" ht="22.9" customHeight="1">
      <c r="B94" s="120"/>
      <c r="D94" s="121" t="s">
        <v>71</v>
      </c>
      <c r="E94" s="130" t="s">
        <v>202</v>
      </c>
      <c r="F94" s="130" t="s">
        <v>290</v>
      </c>
      <c r="I94" s="123"/>
      <c r="J94" s="131">
        <f>BK94</f>
        <v>0</v>
      </c>
      <c r="L94" s="120"/>
      <c r="M94" s="125"/>
      <c r="P94" s="126">
        <f>SUM(P95:P97)</f>
        <v>0</v>
      </c>
      <c r="R94" s="126">
        <f>SUM(R95:R97)</f>
        <v>2.2400000000000003E-2</v>
      </c>
      <c r="T94" s="127">
        <f>SUM(T95:T97)</f>
        <v>0</v>
      </c>
      <c r="AR94" s="121" t="s">
        <v>79</v>
      </c>
      <c r="AT94" s="128" t="s">
        <v>71</v>
      </c>
      <c r="AU94" s="128" t="s">
        <v>79</v>
      </c>
      <c r="AY94" s="121" t="s">
        <v>166</v>
      </c>
      <c r="BK94" s="129">
        <f>SUM(BK95:BK97)</f>
        <v>0</v>
      </c>
    </row>
    <row r="95" spans="2:65" s="1" customFormat="1" ht="16.5" customHeight="1">
      <c r="B95" s="33"/>
      <c r="C95" s="132" t="s">
        <v>79</v>
      </c>
      <c r="D95" s="132" t="s">
        <v>168</v>
      </c>
      <c r="E95" s="133" t="s">
        <v>1780</v>
      </c>
      <c r="F95" s="134" t="s">
        <v>1781</v>
      </c>
      <c r="G95" s="135" t="s">
        <v>232</v>
      </c>
      <c r="H95" s="136">
        <v>0.4</v>
      </c>
      <c r="I95" s="137"/>
      <c r="J95" s="138">
        <f>ROUND(I95*H95,2)</f>
        <v>0</v>
      </c>
      <c r="K95" s="134" t="s">
        <v>172</v>
      </c>
      <c r="L95" s="33"/>
      <c r="M95" s="139" t="s">
        <v>19</v>
      </c>
      <c r="N95" s="140" t="s">
        <v>44</v>
      </c>
      <c r="P95" s="141">
        <f>O95*H95</f>
        <v>0</v>
      </c>
      <c r="Q95" s="141">
        <v>5.6000000000000001E-2</v>
      </c>
      <c r="R95" s="141">
        <f>Q95*H95</f>
        <v>2.2400000000000003E-2</v>
      </c>
      <c r="S95" s="141">
        <v>0</v>
      </c>
      <c r="T95" s="142">
        <f>S95*H95</f>
        <v>0</v>
      </c>
      <c r="AR95" s="143" t="s">
        <v>173</v>
      </c>
      <c r="AT95" s="143" t="s">
        <v>168</v>
      </c>
      <c r="AU95" s="143" t="s">
        <v>85</v>
      </c>
      <c r="AY95" s="18" t="s">
        <v>166</v>
      </c>
      <c r="BE95" s="144">
        <f>IF(N95="základní",J95,0)</f>
        <v>0</v>
      </c>
      <c r="BF95" s="144">
        <f>IF(N95="snížená",J95,0)</f>
        <v>0</v>
      </c>
      <c r="BG95" s="144">
        <f>IF(N95="zákl. přenesená",J95,0)</f>
        <v>0</v>
      </c>
      <c r="BH95" s="144">
        <f>IF(N95="sníž. přenesená",J95,0)</f>
        <v>0</v>
      </c>
      <c r="BI95" s="144">
        <f>IF(N95="nulová",J95,0)</f>
        <v>0</v>
      </c>
      <c r="BJ95" s="18" t="s">
        <v>85</v>
      </c>
      <c r="BK95" s="144">
        <f>ROUND(I95*H95,2)</f>
        <v>0</v>
      </c>
      <c r="BL95" s="18" t="s">
        <v>173</v>
      </c>
      <c r="BM95" s="143" t="s">
        <v>3323</v>
      </c>
    </row>
    <row r="96" spans="2:65" s="1" customFormat="1">
      <c r="B96" s="33"/>
      <c r="D96" s="145" t="s">
        <v>175</v>
      </c>
      <c r="F96" s="146" t="s">
        <v>1783</v>
      </c>
      <c r="I96" s="147"/>
      <c r="L96" s="33"/>
      <c r="M96" s="148"/>
      <c r="T96" s="54"/>
      <c r="AT96" s="18" t="s">
        <v>175</v>
      </c>
      <c r="AU96" s="18" t="s">
        <v>85</v>
      </c>
    </row>
    <row r="97" spans="2:65" s="13" customFormat="1">
      <c r="B97" s="156"/>
      <c r="D97" s="150" t="s">
        <v>177</v>
      </c>
      <c r="E97" s="157" t="s">
        <v>19</v>
      </c>
      <c r="F97" s="158" t="s">
        <v>3324</v>
      </c>
      <c r="H97" s="159">
        <v>0.4</v>
      </c>
      <c r="I97" s="160"/>
      <c r="L97" s="156"/>
      <c r="M97" s="161"/>
      <c r="T97" s="162"/>
      <c r="AT97" s="157" t="s">
        <v>177</v>
      </c>
      <c r="AU97" s="157" t="s">
        <v>85</v>
      </c>
      <c r="AV97" s="13" t="s">
        <v>85</v>
      </c>
      <c r="AW97" s="13" t="s">
        <v>33</v>
      </c>
      <c r="AX97" s="13" t="s">
        <v>79</v>
      </c>
      <c r="AY97" s="157" t="s">
        <v>166</v>
      </c>
    </row>
    <row r="98" spans="2:65" s="11" customFormat="1" ht="22.9" customHeight="1">
      <c r="B98" s="120"/>
      <c r="D98" s="121" t="s">
        <v>71</v>
      </c>
      <c r="E98" s="130" t="s">
        <v>237</v>
      </c>
      <c r="F98" s="130" t="s">
        <v>695</v>
      </c>
      <c r="I98" s="123"/>
      <c r="J98" s="131">
        <f>BK98</f>
        <v>0</v>
      </c>
      <c r="L98" s="120"/>
      <c r="M98" s="125"/>
      <c r="P98" s="126">
        <f>SUM(P99:P100)</f>
        <v>0</v>
      </c>
      <c r="R98" s="126">
        <f>SUM(R99:R100)</f>
        <v>0</v>
      </c>
      <c r="T98" s="127">
        <f>SUM(T99:T100)</f>
        <v>7.1999999999999995E-2</v>
      </c>
      <c r="AR98" s="121" t="s">
        <v>79</v>
      </c>
      <c r="AT98" s="128" t="s">
        <v>71</v>
      </c>
      <c r="AU98" s="128" t="s">
        <v>79</v>
      </c>
      <c r="AY98" s="121" t="s">
        <v>166</v>
      </c>
      <c r="BK98" s="129">
        <f>SUM(BK99:BK100)</f>
        <v>0</v>
      </c>
    </row>
    <row r="99" spans="2:65" s="1" customFormat="1" ht="24.2" customHeight="1">
      <c r="B99" s="33"/>
      <c r="C99" s="132" t="s">
        <v>85</v>
      </c>
      <c r="D99" s="132" t="s">
        <v>168</v>
      </c>
      <c r="E99" s="133" t="s">
        <v>1789</v>
      </c>
      <c r="F99" s="134" t="s">
        <v>1790</v>
      </c>
      <c r="G99" s="135" t="s">
        <v>257</v>
      </c>
      <c r="H99" s="136">
        <v>4</v>
      </c>
      <c r="I99" s="137"/>
      <c r="J99" s="138">
        <f>ROUND(I99*H99,2)</f>
        <v>0</v>
      </c>
      <c r="K99" s="134" t="s">
        <v>172</v>
      </c>
      <c r="L99" s="33"/>
      <c r="M99" s="139" t="s">
        <v>19</v>
      </c>
      <c r="N99" s="140" t="s">
        <v>44</v>
      </c>
      <c r="P99" s="141">
        <f>O99*H99</f>
        <v>0</v>
      </c>
      <c r="Q99" s="141">
        <v>0</v>
      </c>
      <c r="R99" s="141">
        <f>Q99*H99</f>
        <v>0</v>
      </c>
      <c r="S99" s="141">
        <v>1.7999999999999999E-2</v>
      </c>
      <c r="T99" s="142">
        <f>S99*H99</f>
        <v>7.1999999999999995E-2</v>
      </c>
      <c r="AR99" s="143" t="s">
        <v>173</v>
      </c>
      <c r="AT99" s="143" t="s">
        <v>168</v>
      </c>
      <c r="AU99" s="143" t="s">
        <v>85</v>
      </c>
      <c r="AY99" s="18" t="s">
        <v>166</v>
      </c>
      <c r="BE99" s="144">
        <f>IF(N99="základní",J99,0)</f>
        <v>0</v>
      </c>
      <c r="BF99" s="144">
        <f>IF(N99="snížená",J99,0)</f>
        <v>0</v>
      </c>
      <c r="BG99" s="144">
        <f>IF(N99="zákl. přenesená",J99,0)</f>
        <v>0</v>
      </c>
      <c r="BH99" s="144">
        <f>IF(N99="sníž. přenesená",J99,0)</f>
        <v>0</v>
      </c>
      <c r="BI99" s="144">
        <f>IF(N99="nulová",J99,0)</f>
        <v>0</v>
      </c>
      <c r="BJ99" s="18" t="s">
        <v>85</v>
      </c>
      <c r="BK99" s="144">
        <f>ROUND(I99*H99,2)</f>
        <v>0</v>
      </c>
      <c r="BL99" s="18" t="s">
        <v>173</v>
      </c>
      <c r="BM99" s="143" t="s">
        <v>3325</v>
      </c>
    </row>
    <row r="100" spans="2:65" s="1" customFormat="1">
      <c r="B100" s="33"/>
      <c r="D100" s="145" t="s">
        <v>175</v>
      </c>
      <c r="F100" s="146" t="s">
        <v>1792</v>
      </c>
      <c r="I100" s="147"/>
      <c r="L100" s="33"/>
      <c r="M100" s="148"/>
      <c r="T100" s="54"/>
      <c r="AT100" s="18" t="s">
        <v>175</v>
      </c>
      <c r="AU100" s="18" t="s">
        <v>85</v>
      </c>
    </row>
    <row r="101" spans="2:65" s="11" customFormat="1" ht="22.9" customHeight="1">
      <c r="B101" s="120"/>
      <c r="D101" s="121" t="s">
        <v>71</v>
      </c>
      <c r="E101" s="130" t="s">
        <v>970</v>
      </c>
      <c r="F101" s="130" t="s">
        <v>971</v>
      </c>
      <c r="I101" s="123"/>
      <c r="J101" s="131">
        <f>BK101</f>
        <v>0</v>
      </c>
      <c r="L101" s="120"/>
      <c r="M101" s="125"/>
      <c r="P101" s="126">
        <f>SUM(P102:P112)</f>
        <v>0</v>
      </c>
      <c r="R101" s="126">
        <f>SUM(R102:R112)</f>
        <v>0</v>
      </c>
      <c r="T101" s="127">
        <f>SUM(T102:T112)</f>
        <v>0</v>
      </c>
      <c r="AR101" s="121" t="s">
        <v>79</v>
      </c>
      <c r="AT101" s="128" t="s">
        <v>71</v>
      </c>
      <c r="AU101" s="128" t="s">
        <v>79</v>
      </c>
      <c r="AY101" s="121" t="s">
        <v>166</v>
      </c>
      <c r="BK101" s="129">
        <f>SUM(BK102:BK112)</f>
        <v>0</v>
      </c>
    </row>
    <row r="102" spans="2:65" s="1" customFormat="1" ht="16.5" customHeight="1">
      <c r="B102" s="33"/>
      <c r="C102" s="132" t="s">
        <v>184</v>
      </c>
      <c r="D102" s="132" t="s">
        <v>168</v>
      </c>
      <c r="E102" s="133" t="s">
        <v>973</v>
      </c>
      <c r="F102" s="134" t="s">
        <v>974</v>
      </c>
      <c r="G102" s="135" t="s">
        <v>197</v>
      </c>
      <c r="H102" s="136">
        <v>7.1999999999999995E-2</v>
      </c>
      <c r="I102" s="137"/>
      <c r="J102" s="138">
        <f>ROUND(I102*H102,2)</f>
        <v>0</v>
      </c>
      <c r="K102" s="134" t="s">
        <v>172</v>
      </c>
      <c r="L102" s="33"/>
      <c r="M102" s="139" t="s">
        <v>19</v>
      </c>
      <c r="N102" s="140" t="s">
        <v>44</v>
      </c>
      <c r="P102" s="141">
        <f>O102*H102</f>
        <v>0</v>
      </c>
      <c r="Q102" s="141">
        <v>0</v>
      </c>
      <c r="R102" s="141">
        <f>Q102*H102</f>
        <v>0</v>
      </c>
      <c r="S102" s="141">
        <v>0</v>
      </c>
      <c r="T102" s="142">
        <f>S102*H102</f>
        <v>0</v>
      </c>
      <c r="AR102" s="143" t="s">
        <v>173</v>
      </c>
      <c r="AT102" s="143" t="s">
        <v>168</v>
      </c>
      <c r="AU102" s="143" t="s">
        <v>85</v>
      </c>
      <c r="AY102" s="18" t="s">
        <v>166</v>
      </c>
      <c r="BE102" s="144">
        <f>IF(N102="základní",J102,0)</f>
        <v>0</v>
      </c>
      <c r="BF102" s="144">
        <f>IF(N102="snížená",J102,0)</f>
        <v>0</v>
      </c>
      <c r="BG102" s="144">
        <f>IF(N102="zákl. přenesená",J102,0)</f>
        <v>0</v>
      </c>
      <c r="BH102" s="144">
        <f>IF(N102="sníž. přenesená",J102,0)</f>
        <v>0</v>
      </c>
      <c r="BI102" s="144">
        <f>IF(N102="nulová",J102,0)</f>
        <v>0</v>
      </c>
      <c r="BJ102" s="18" t="s">
        <v>85</v>
      </c>
      <c r="BK102" s="144">
        <f>ROUND(I102*H102,2)</f>
        <v>0</v>
      </c>
      <c r="BL102" s="18" t="s">
        <v>173</v>
      </c>
      <c r="BM102" s="143" t="s">
        <v>3326</v>
      </c>
    </row>
    <row r="103" spans="2:65" s="1" customFormat="1">
      <c r="B103" s="33"/>
      <c r="D103" s="145" t="s">
        <v>175</v>
      </c>
      <c r="F103" s="146" t="s">
        <v>976</v>
      </c>
      <c r="I103" s="147"/>
      <c r="L103" s="33"/>
      <c r="M103" s="148"/>
      <c r="T103" s="54"/>
      <c r="AT103" s="18" t="s">
        <v>175</v>
      </c>
      <c r="AU103" s="18" t="s">
        <v>85</v>
      </c>
    </row>
    <row r="104" spans="2:65" s="1" customFormat="1" ht="24.2" customHeight="1">
      <c r="B104" s="33"/>
      <c r="C104" s="132" t="s">
        <v>173</v>
      </c>
      <c r="D104" s="132" t="s">
        <v>168</v>
      </c>
      <c r="E104" s="133" t="s">
        <v>978</v>
      </c>
      <c r="F104" s="134" t="s">
        <v>979</v>
      </c>
      <c r="G104" s="135" t="s">
        <v>197</v>
      </c>
      <c r="H104" s="136">
        <v>7.1999999999999995E-2</v>
      </c>
      <c r="I104" s="137"/>
      <c r="J104" s="138">
        <f>ROUND(I104*H104,2)</f>
        <v>0</v>
      </c>
      <c r="K104" s="134" t="s">
        <v>172</v>
      </c>
      <c r="L104" s="33"/>
      <c r="M104" s="139" t="s">
        <v>19</v>
      </c>
      <c r="N104" s="140" t="s">
        <v>44</v>
      </c>
      <c r="P104" s="141">
        <f>O104*H104</f>
        <v>0</v>
      </c>
      <c r="Q104" s="141">
        <v>0</v>
      </c>
      <c r="R104" s="141">
        <f>Q104*H104</f>
        <v>0</v>
      </c>
      <c r="S104" s="141">
        <v>0</v>
      </c>
      <c r="T104" s="142">
        <f>S104*H104</f>
        <v>0</v>
      </c>
      <c r="AR104" s="143" t="s">
        <v>173</v>
      </c>
      <c r="AT104" s="143" t="s">
        <v>168</v>
      </c>
      <c r="AU104" s="143" t="s">
        <v>85</v>
      </c>
      <c r="AY104" s="18" t="s">
        <v>166</v>
      </c>
      <c r="BE104" s="144">
        <f>IF(N104="základní",J104,0)</f>
        <v>0</v>
      </c>
      <c r="BF104" s="144">
        <f>IF(N104="snížená",J104,0)</f>
        <v>0</v>
      </c>
      <c r="BG104" s="144">
        <f>IF(N104="zákl. přenesená",J104,0)</f>
        <v>0</v>
      </c>
      <c r="BH104" s="144">
        <f>IF(N104="sníž. přenesená",J104,0)</f>
        <v>0</v>
      </c>
      <c r="BI104" s="144">
        <f>IF(N104="nulová",J104,0)</f>
        <v>0</v>
      </c>
      <c r="BJ104" s="18" t="s">
        <v>85</v>
      </c>
      <c r="BK104" s="144">
        <f>ROUND(I104*H104,2)</f>
        <v>0</v>
      </c>
      <c r="BL104" s="18" t="s">
        <v>173</v>
      </c>
      <c r="BM104" s="143" t="s">
        <v>3327</v>
      </c>
    </row>
    <row r="105" spans="2:65" s="1" customFormat="1">
      <c r="B105" s="33"/>
      <c r="D105" s="145" t="s">
        <v>175</v>
      </c>
      <c r="F105" s="146" t="s">
        <v>981</v>
      </c>
      <c r="I105" s="147"/>
      <c r="L105" s="33"/>
      <c r="M105" s="148"/>
      <c r="T105" s="54"/>
      <c r="AT105" s="18" t="s">
        <v>175</v>
      </c>
      <c r="AU105" s="18" t="s">
        <v>85</v>
      </c>
    </row>
    <row r="106" spans="2:65" s="1" customFormat="1" ht="21.75" customHeight="1">
      <c r="B106" s="33"/>
      <c r="C106" s="132" t="s">
        <v>194</v>
      </c>
      <c r="D106" s="132" t="s">
        <v>168</v>
      </c>
      <c r="E106" s="133" t="s">
        <v>983</v>
      </c>
      <c r="F106" s="134" t="s">
        <v>984</v>
      </c>
      <c r="G106" s="135" t="s">
        <v>197</v>
      </c>
      <c r="H106" s="136">
        <v>7.1999999999999995E-2</v>
      </c>
      <c r="I106" s="137"/>
      <c r="J106" s="138">
        <f>ROUND(I106*H106,2)</f>
        <v>0</v>
      </c>
      <c r="K106" s="134" t="s">
        <v>172</v>
      </c>
      <c r="L106" s="33"/>
      <c r="M106" s="139" t="s">
        <v>19</v>
      </c>
      <c r="N106" s="140" t="s">
        <v>44</v>
      </c>
      <c r="P106" s="141">
        <f>O106*H106</f>
        <v>0</v>
      </c>
      <c r="Q106" s="141">
        <v>0</v>
      </c>
      <c r="R106" s="141">
        <f>Q106*H106</f>
        <v>0</v>
      </c>
      <c r="S106" s="141">
        <v>0</v>
      </c>
      <c r="T106" s="142">
        <f>S106*H106</f>
        <v>0</v>
      </c>
      <c r="AR106" s="143" t="s">
        <v>173</v>
      </c>
      <c r="AT106" s="143" t="s">
        <v>168</v>
      </c>
      <c r="AU106" s="143" t="s">
        <v>85</v>
      </c>
      <c r="AY106" s="18" t="s">
        <v>166</v>
      </c>
      <c r="BE106" s="144">
        <f>IF(N106="základní",J106,0)</f>
        <v>0</v>
      </c>
      <c r="BF106" s="144">
        <f>IF(N106="snížená",J106,0)</f>
        <v>0</v>
      </c>
      <c r="BG106" s="144">
        <f>IF(N106="zákl. přenesená",J106,0)</f>
        <v>0</v>
      </c>
      <c r="BH106" s="144">
        <f>IF(N106="sníž. přenesená",J106,0)</f>
        <v>0</v>
      </c>
      <c r="BI106" s="144">
        <f>IF(N106="nulová",J106,0)</f>
        <v>0</v>
      </c>
      <c r="BJ106" s="18" t="s">
        <v>85</v>
      </c>
      <c r="BK106" s="144">
        <f>ROUND(I106*H106,2)</f>
        <v>0</v>
      </c>
      <c r="BL106" s="18" t="s">
        <v>173</v>
      </c>
      <c r="BM106" s="143" t="s">
        <v>3328</v>
      </c>
    </row>
    <row r="107" spans="2:65" s="1" customFormat="1">
      <c r="B107" s="33"/>
      <c r="D107" s="145" t="s">
        <v>175</v>
      </c>
      <c r="F107" s="146" t="s">
        <v>986</v>
      </c>
      <c r="I107" s="147"/>
      <c r="L107" s="33"/>
      <c r="M107" s="148"/>
      <c r="T107" s="54"/>
      <c r="AT107" s="18" t="s">
        <v>175</v>
      </c>
      <c r="AU107" s="18" t="s">
        <v>85</v>
      </c>
    </row>
    <row r="108" spans="2:65" s="1" customFormat="1" ht="24.2" customHeight="1">
      <c r="B108" s="33"/>
      <c r="C108" s="132" t="s">
        <v>202</v>
      </c>
      <c r="D108" s="132" t="s">
        <v>168</v>
      </c>
      <c r="E108" s="133" t="s">
        <v>988</v>
      </c>
      <c r="F108" s="134" t="s">
        <v>989</v>
      </c>
      <c r="G108" s="135" t="s">
        <v>197</v>
      </c>
      <c r="H108" s="136">
        <v>1.8</v>
      </c>
      <c r="I108" s="137"/>
      <c r="J108" s="138">
        <f>ROUND(I108*H108,2)</f>
        <v>0</v>
      </c>
      <c r="K108" s="134" t="s">
        <v>172</v>
      </c>
      <c r="L108" s="33"/>
      <c r="M108" s="139" t="s">
        <v>19</v>
      </c>
      <c r="N108" s="140" t="s">
        <v>44</v>
      </c>
      <c r="P108" s="141">
        <f>O108*H108</f>
        <v>0</v>
      </c>
      <c r="Q108" s="141">
        <v>0</v>
      </c>
      <c r="R108" s="141">
        <f>Q108*H108</f>
        <v>0</v>
      </c>
      <c r="S108" s="141">
        <v>0</v>
      </c>
      <c r="T108" s="142">
        <f>S108*H108</f>
        <v>0</v>
      </c>
      <c r="AR108" s="143" t="s">
        <v>173</v>
      </c>
      <c r="AT108" s="143" t="s">
        <v>168</v>
      </c>
      <c r="AU108" s="143" t="s">
        <v>85</v>
      </c>
      <c r="AY108" s="18" t="s">
        <v>166</v>
      </c>
      <c r="BE108" s="144">
        <f>IF(N108="základní",J108,0)</f>
        <v>0</v>
      </c>
      <c r="BF108" s="144">
        <f>IF(N108="snížená",J108,0)</f>
        <v>0</v>
      </c>
      <c r="BG108" s="144">
        <f>IF(N108="zákl. přenesená",J108,0)</f>
        <v>0</v>
      </c>
      <c r="BH108" s="144">
        <f>IF(N108="sníž. přenesená",J108,0)</f>
        <v>0</v>
      </c>
      <c r="BI108" s="144">
        <f>IF(N108="nulová",J108,0)</f>
        <v>0</v>
      </c>
      <c r="BJ108" s="18" t="s">
        <v>85</v>
      </c>
      <c r="BK108" s="144">
        <f>ROUND(I108*H108,2)</f>
        <v>0</v>
      </c>
      <c r="BL108" s="18" t="s">
        <v>173</v>
      </c>
      <c r="BM108" s="143" t="s">
        <v>3329</v>
      </c>
    </row>
    <row r="109" spans="2:65" s="1" customFormat="1">
      <c r="B109" s="33"/>
      <c r="D109" s="145" t="s">
        <v>175</v>
      </c>
      <c r="F109" s="146" t="s">
        <v>991</v>
      </c>
      <c r="I109" s="147"/>
      <c r="L109" s="33"/>
      <c r="M109" s="148"/>
      <c r="T109" s="54"/>
      <c r="AT109" s="18" t="s">
        <v>175</v>
      </c>
      <c r="AU109" s="18" t="s">
        <v>85</v>
      </c>
    </row>
    <row r="110" spans="2:65" s="13" customFormat="1">
      <c r="B110" s="156"/>
      <c r="D110" s="150" t="s">
        <v>177</v>
      </c>
      <c r="E110" s="157" t="s">
        <v>19</v>
      </c>
      <c r="F110" s="158" t="s">
        <v>3330</v>
      </c>
      <c r="H110" s="159">
        <v>1.8</v>
      </c>
      <c r="I110" s="160"/>
      <c r="L110" s="156"/>
      <c r="M110" s="161"/>
      <c r="T110" s="162"/>
      <c r="AT110" s="157" t="s">
        <v>177</v>
      </c>
      <c r="AU110" s="157" t="s">
        <v>85</v>
      </c>
      <c r="AV110" s="13" t="s">
        <v>85</v>
      </c>
      <c r="AW110" s="13" t="s">
        <v>33</v>
      </c>
      <c r="AX110" s="13" t="s">
        <v>79</v>
      </c>
      <c r="AY110" s="157" t="s">
        <v>166</v>
      </c>
    </row>
    <row r="111" spans="2:65" s="1" customFormat="1" ht="24.2" customHeight="1">
      <c r="B111" s="33"/>
      <c r="C111" s="132" t="s">
        <v>208</v>
      </c>
      <c r="D111" s="132" t="s">
        <v>168</v>
      </c>
      <c r="E111" s="133" t="s">
        <v>1004</v>
      </c>
      <c r="F111" s="134" t="s">
        <v>1005</v>
      </c>
      <c r="G111" s="135" t="s">
        <v>197</v>
      </c>
      <c r="H111" s="136">
        <v>7.1999999999999995E-2</v>
      </c>
      <c r="I111" s="137"/>
      <c r="J111" s="138">
        <f>ROUND(I111*H111,2)</f>
        <v>0</v>
      </c>
      <c r="K111" s="134" t="s">
        <v>172</v>
      </c>
      <c r="L111" s="33"/>
      <c r="M111" s="139" t="s">
        <v>19</v>
      </c>
      <c r="N111" s="140" t="s">
        <v>44</v>
      </c>
      <c r="P111" s="141">
        <f>O111*H111</f>
        <v>0</v>
      </c>
      <c r="Q111" s="141">
        <v>0</v>
      </c>
      <c r="R111" s="141">
        <f>Q111*H111</f>
        <v>0</v>
      </c>
      <c r="S111" s="141">
        <v>0</v>
      </c>
      <c r="T111" s="142">
        <f>S111*H111</f>
        <v>0</v>
      </c>
      <c r="AR111" s="143" t="s">
        <v>173</v>
      </c>
      <c r="AT111" s="143" t="s">
        <v>168</v>
      </c>
      <c r="AU111" s="143" t="s">
        <v>85</v>
      </c>
      <c r="AY111" s="18" t="s">
        <v>166</v>
      </c>
      <c r="BE111" s="144">
        <f>IF(N111="základní",J111,0)</f>
        <v>0</v>
      </c>
      <c r="BF111" s="144">
        <f>IF(N111="snížená",J111,0)</f>
        <v>0</v>
      </c>
      <c r="BG111" s="144">
        <f>IF(N111="zákl. přenesená",J111,0)</f>
        <v>0</v>
      </c>
      <c r="BH111" s="144">
        <f>IF(N111="sníž. přenesená",J111,0)</f>
        <v>0</v>
      </c>
      <c r="BI111" s="144">
        <f>IF(N111="nulová",J111,0)</f>
        <v>0</v>
      </c>
      <c r="BJ111" s="18" t="s">
        <v>85</v>
      </c>
      <c r="BK111" s="144">
        <f>ROUND(I111*H111,2)</f>
        <v>0</v>
      </c>
      <c r="BL111" s="18" t="s">
        <v>173</v>
      </c>
      <c r="BM111" s="143" t="s">
        <v>3331</v>
      </c>
    </row>
    <row r="112" spans="2:65" s="1" customFormat="1">
      <c r="B112" s="33"/>
      <c r="D112" s="145" t="s">
        <v>175</v>
      </c>
      <c r="F112" s="146" t="s">
        <v>1007</v>
      </c>
      <c r="I112" s="147"/>
      <c r="L112" s="33"/>
      <c r="M112" s="148"/>
      <c r="T112" s="54"/>
      <c r="AT112" s="18" t="s">
        <v>175</v>
      </c>
      <c r="AU112" s="18" t="s">
        <v>85</v>
      </c>
    </row>
    <row r="113" spans="2:65" s="11" customFormat="1" ht="22.9" customHeight="1">
      <c r="B113" s="120"/>
      <c r="D113" s="121" t="s">
        <v>71</v>
      </c>
      <c r="E113" s="130" t="s">
        <v>1023</v>
      </c>
      <c r="F113" s="130" t="s">
        <v>1024</v>
      </c>
      <c r="I113" s="123"/>
      <c r="J113" s="131">
        <f>BK113</f>
        <v>0</v>
      </c>
      <c r="L113" s="120"/>
      <c r="M113" s="125"/>
      <c r="P113" s="126">
        <f>SUM(P114:P115)</f>
        <v>0</v>
      </c>
      <c r="R113" s="126">
        <f>SUM(R114:R115)</f>
        <v>0</v>
      </c>
      <c r="T113" s="127">
        <f>SUM(T114:T115)</f>
        <v>0</v>
      </c>
      <c r="AR113" s="121" t="s">
        <v>79</v>
      </c>
      <c r="AT113" s="128" t="s">
        <v>71</v>
      </c>
      <c r="AU113" s="128" t="s">
        <v>79</v>
      </c>
      <c r="AY113" s="121" t="s">
        <v>166</v>
      </c>
      <c r="BK113" s="129">
        <f>SUM(BK114:BK115)</f>
        <v>0</v>
      </c>
    </row>
    <row r="114" spans="2:65" s="1" customFormat="1" ht="33" customHeight="1">
      <c r="B114" s="33"/>
      <c r="C114" s="132" t="s">
        <v>229</v>
      </c>
      <c r="D114" s="132" t="s">
        <v>168</v>
      </c>
      <c r="E114" s="133" t="s">
        <v>1026</v>
      </c>
      <c r="F114" s="134" t="s">
        <v>1027</v>
      </c>
      <c r="G114" s="135" t="s">
        <v>197</v>
      </c>
      <c r="H114" s="136">
        <v>2.1999999999999999E-2</v>
      </c>
      <c r="I114" s="137"/>
      <c r="J114" s="138">
        <f>ROUND(I114*H114,2)</f>
        <v>0</v>
      </c>
      <c r="K114" s="134" t="s">
        <v>172</v>
      </c>
      <c r="L114" s="33"/>
      <c r="M114" s="139" t="s">
        <v>19</v>
      </c>
      <c r="N114" s="140" t="s">
        <v>44</v>
      </c>
      <c r="P114" s="141">
        <f>O114*H114</f>
        <v>0</v>
      </c>
      <c r="Q114" s="141">
        <v>0</v>
      </c>
      <c r="R114" s="141">
        <f>Q114*H114</f>
        <v>0</v>
      </c>
      <c r="S114" s="141">
        <v>0</v>
      </c>
      <c r="T114" s="142">
        <f>S114*H114</f>
        <v>0</v>
      </c>
      <c r="AR114" s="143" t="s">
        <v>173</v>
      </c>
      <c r="AT114" s="143" t="s">
        <v>168</v>
      </c>
      <c r="AU114" s="143" t="s">
        <v>85</v>
      </c>
      <c r="AY114" s="18" t="s">
        <v>166</v>
      </c>
      <c r="BE114" s="144">
        <f>IF(N114="základní",J114,0)</f>
        <v>0</v>
      </c>
      <c r="BF114" s="144">
        <f>IF(N114="snížená",J114,0)</f>
        <v>0</v>
      </c>
      <c r="BG114" s="144">
        <f>IF(N114="zákl. přenesená",J114,0)</f>
        <v>0</v>
      </c>
      <c r="BH114" s="144">
        <f>IF(N114="sníž. přenesená",J114,0)</f>
        <v>0</v>
      </c>
      <c r="BI114" s="144">
        <f>IF(N114="nulová",J114,0)</f>
        <v>0</v>
      </c>
      <c r="BJ114" s="18" t="s">
        <v>85</v>
      </c>
      <c r="BK114" s="144">
        <f>ROUND(I114*H114,2)</f>
        <v>0</v>
      </c>
      <c r="BL114" s="18" t="s">
        <v>173</v>
      </c>
      <c r="BM114" s="143" t="s">
        <v>3332</v>
      </c>
    </row>
    <row r="115" spans="2:65" s="1" customFormat="1">
      <c r="B115" s="33"/>
      <c r="D115" s="145" t="s">
        <v>175</v>
      </c>
      <c r="F115" s="146" t="s">
        <v>1029</v>
      </c>
      <c r="I115" s="147"/>
      <c r="L115" s="33"/>
      <c r="M115" s="148"/>
      <c r="T115" s="54"/>
      <c r="AT115" s="18" t="s">
        <v>175</v>
      </c>
      <c r="AU115" s="18" t="s">
        <v>85</v>
      </c>
    </row>
    <row r="116" spans="2:65" s="11" customFormat="1" ht="25.9" customHeight="1">
      <c r="B116" s="120"/>
      <c r="D116" s="121" t="s">
        <v>71</v>
      </c>
      <c r="E116" s="122" t="s">
        <v>1030</v>
      </c>
      <c r="F116" s="122" t="s">
        <v>1031</v>
      </c>
      <c r="I116" s="123"/>
      <c r="J116" s="124">
        <f>BK116</f>
        <v>0</v>
      </c>
      <c r="L116" s="120"/>
      <c r="M116" s="125"/>
      <c r="P116" s="126">
        <f>P117</f>
        <v>0</v>
      </c>
      <c r="R116" s="126">
        <f>R117</f>
        <v>6.3999999999999994E-3</v>
      </c>
      <c r="T116" s="127">
        <f>T117</f>
        <v>0</v>
      </c>
      <c r="AR116" s="121" t="s">
        <v>85</v>
      </c>
      <c r="AT116" s="128" t="s">
        <v>71</v>
      </c>
      <c r="AU116" s="128" t="s">
        <v>72</v>
      </c>
      <c r="AY116" s="121" t="s">
        <v>166</v>
      </c>
      <c r="BK116" s="129">
        <f>BK117</f>
        <v>0</v>
      </c>
    </row>
    <row r="117" spans="2:65" s="11" customFormat="1" ht="22.9" customHeight="1">
      <c r="B117" s="120"/>
      <c r="D117" s="121" t="s">
        <v>71</v>
      </c>
      <c r="E117" s="130" t="s">
        <v>2080</v>
      </c>
      <c r="F117" s="130" t="s">
        <v>2081</v>
      </c>
      <c r="I117" s="123"/>
      <c r="J117" s="131">
        <f>BK117</f>
        <v>0</v>
      </c>
      <c r="L117" s="120"/>
      <c r="M117" s="125"/>
      <c r="P117" s="126">
        <f>SUM(P118:P130)</f>
        <v>0</v>
      </c>
      <c r="R117" s="126">
        <f>SUM(R118:R130)</f>
        <v>6.3999999999999994E-3</v>
      </c>
      <c r="T117" s="127">
        <f>SUM(T118:T130)</f>
        <v>0</v>
      </c>
      <c r="AR117" s="121" t="s">
        <v>85</v>
      </c>
      <c r="AT117" s="128" t="s">
        <v>71</v>
      </c>
      <c r="AU117" s="128" t="s">
        <v>79</v>
      </c>
      <c r="AY117" s="121" t="s">
        <v>166</v>
      </c>
      <c r="BK117" s="129">
        <f>SUM(BK118:BK130)</f>
        <v>0</v>
      </c>
    </row>
    <row r="118" spans="2:65" s="1" customFormat="1" ht="16.5" customHeight="1">
      <c r="B118" s="33"/>
      <c r="C118" s="132" t="s">
        <v>237</v>
      </c>
      <c r="D118" s="132" t="s">
        <v>168</v>
      </c>
      <c r="E118" s="133" t="s">
        <v>2123</v>
      </c>
      <c r="F118" s="134" t="s">
        <v>2124</v>
      </c>
      <c r="G118" s="135" t="s">
        <v>257</v>
      </c>
      <c r="H118" s="136">
        <v>4</v>
      </c>
      <c r="I118" s="137"/>
      <c r="J118" s="138">
        <f>ROUND(I118*H118,2)</f>
        <v>0</v>
      </c>
      <c r="K118" s="134" t="s">
        <v>172</v>
      </c>
      <c r="L118" s="33"/>
      <c r="M118" s="139" t="s">
        <v>19</v>
      </c>
      <c r="N118" s="140" t="s">
        <v>44</v>
      </c>
      <c r="P118" s="141">
        <f>O118*H118</f>
        <v>0</v>
      </c>
      <c r="Q118" s="141">
        <v>4.8000000000000001E-4</v>
      </c>
      <c r="R118" s="141">
        <f>Q118*H118</f>
        <v>1.92E-3</v>
      </c>
      <c r="S118" s="141">
        <v>0</v>
      </c>
      <c r="T118" s="142">
        <f>S118*H118</f>
        <v>0</v>
      </c>
      <c r="AR118" s="143" t="s">
        <v>291</v>
      </c>
      <c r="AT118" s="143" t="s">
        <v>168</v>
      </c>
      <c r="AU118" s="143" t="s">
        <v>85</v>
      </c>
      <c r="AY118" s="18" t="s">
        <v>166</v>
      </c>
      <c r="BE118" s="144">
        <f>IF(N118="základní",J118,0)</f>
        <v>0</v>
      </c>
      <c r="BF118" s="144">
        <f>IF(N118="snížená",J118,0)</f>
        <v>0</v>
      </c>
      <c r="BG118" s="144">
        <f>IF(N118="zákl. přenesená",J118,0)</f>
        <v>0</v>
      </c>
      <c r="BH118" s="144">
        <f>IF(N118="sníž. přenesená",J118,0)</f>
        <v>0</v>
      </c>
      <c r="BI118" s="144">
        <f>IF(N118="nulová",J118,0)</f>
        <v>0</v>
      </c>
      <c r="BJ118" s="18" t="s">
        <v>85</v>
      </c>
      <c r="BK118" s="144">
        <f>ROUND(I118*H118,2)</f>
        <v>0</v>
      </c>
      <c r="BL118" s="18" t="s">
        <v>291</v>
      </c>
      <c r="BM118" s="143" t="s">
        <v>3333</v>
      </c>
    </row>
    <row r="119" spans="2:65" s="1" customFormat="1">
      <c r="B119" s="33"/>
      <c r="D119" s="145" t="s">
        <v>175</v>
      </c>
      <c r="F119" s="146" t="s">
        <v>2126</v>
      </c>
      <c r="I119" s="147"/>
      <c r="L119" s="33"/>
      <c r="M119" s="148"/>
      <c r="T119" s="54"/>
      <c r="AT119" s="18" t="s">
        <v>175</v>
      </c>
      <c r="AU119" s="18" t="s">
        <v>85</v>
      </c>
    </row>
    <row r="120" spans="2:65" s="1" customFormat="1" ht="16.5" customHeight="1">
      <c r="B120" s="33"/>
      <c r="C120" s="132" t="s">
        <v>243</v>
      </c>
      <c r="D120" s="132" t="s">
        <v>168</v>
      </c>
      <c r="E120" s="133" t="s">
        <v>2131</v>
      </c>
      <c r="F120" s="134" t="s">
        <v>2132</v>
      </c>
      <c r="G120" s="135" t="s">
        <v>257</v>
      </c>
      <c r="H120" s="136">
        <v>2</v>
      </c>
      <c r="I120" s="137"/>
      <c r="J120" s="138">
        <f>ROUND(I120*H120,2)</f>
        <v>0</v>
      </c>
      <c r="K120" s="134" t="s">
        <v>172</v>
      </c>
      <c r="L120" s="33"/>
      <c r="M120" s="139" t="s">
        <v>19</v>
      </c>
      <c r="N120" s="140" t="s">
        <v>44</v>
      </c>
      <c r="P120" s="141">
        <f>O120*H120</f>
        <v>0</v>
      </c>
      <c r="Q120" s="141">
        <v>2.2399999999999998E-3</v>
      </c>
      <c r="R120" s="141">
        <f>Q120*H120</f>
        <v>4.4799999999999996E-3</v>
      </c>
      <c r="S120" s="141">
        <v>0</v>
      </c>
      <c r="T120" s="142">
        <f>S120*H120</f>
        <v>0</v>
      </c>
      <c r="AR120" s="143" t="s">
        <v>291</v>
      </c>
      <c r="AT120" s="143" t="s">
        <v>168</v>
      </c>
      <c r="AU120" s="143" t="s">
        <v>85</v>
      </c>
      <c r="AY120" s="18" t="s">
        <v>166</v>
      </c>
      <c r="BE120" s="144">
        <f>IF(N120="základní",J120,0)</f>
        <v>0</v>
      </c>
      <c r="BF120" s="144">
        <f>IF(N120="snížená",J120,0)</f>
        <v>0</v>
      </c>
      <c r="BG120" s="144">
        <f>IF(N120="zákl. přenesená",J120,0)</f>
        <v>0</v>
      </c>
      <c r="BH120" s="144">
        <f>IF(N120="sníž. přenesená",J120,0)</f>
        <v>0</v>
      </c>
      <c r="BI120" s="144">
        <f>IF(N120="nulová",J120,0)</f>
        <v>0</v>
      </c>
      <c r="BJ120" s="18" t="s">
        <v>85</v>
      </c>
      <c r="BK120" s="144">
        <f>ROUND(I120*H120,2)</f>
        <v>0</v>
      </c>
      <c r="BL120" s="18" t="s">
        <v>291</v>
      </c>
      <c r="BM120" s="143" t="s">
        <v>3334</v>
      </c>
    </row>
    <row r="121" spans="2:65" s="1" customFormat="1">
      <c r="B121" s="33"/>
      <c r="D121" s="145" t="s">
        <v>175</v>
      </c>
      <c r="F121" s="146" t="s">
        <v>2134</v>
      </c>
      <c r="I121" s="147"/>
      <c r="L121" s="33"/>
      <c r="M121" s="148"/>
      <c r="T121" s="54"/>
      <c r="AT121" s="18" t="s">
        <v>175</v>
      </c>
      <c r="AU121" s="18" t="s">
        <v>85</v>
      </c>
    </row>
    <row r="122" spans="2:65" s="1" customFormat="1" ht="16.5" customHeight="1">
      <c r="B122" s="33"/>
      <c r="C122" s="132" t="s">
        <v>254</v>
      </c>
      <c r="D122" s="132" t="s">
        <v>168</v>
      </c>
      <c r="E122" s="133" t="s">
        <v>2135</v>
      </c>
      <c r="F122" s="134" t="s">
        <v>2136</v>
      </c>
      <c r="G122" s="135" t="s">
        <v>265</v>
      </c>
      <c r="H122" s="136">
        <v>1</v>
      </c>
      <c r="I122" s="137"/>
      <c r="J122" s="138">
        <f>ROUND(I122*H122,2)</f>
        <v>0</v>
      </c>
      <c r="K122" s="134" t="s">
        <v>172</v>
      </c>
      <c r="L122" s="33"/>
      <c r="M122" s="139" t="s">
        <v>19</v>
      </c>
      <c r="N122" s="140" t="s">
        <v>44</v>
      </c>
      <c r="P122" s="141">
        <f>O122*H122</f>
        <v>0</v>
      </c>
      <c r="Q122" s="141">
        <v>0</v>
      </c>
      <c r="R122" s="141">
        <f>Q122*H122</f>
        <v>0</v>
      </c>
      <c r="S122" s="141">
        <v>0</v>
      </c>
      <c r="T122" s="142">
        <f>S122*H122</f>
        <v>0</v>
      </c>
      <c r="AR122" s="143" t="s">
        <v>291</v>
      </c>
      <c r="AT122" s="143" t="s">
        <v>168</v>
      </c>
      <c r="AU122" s="143" t="s">
        <v>85</v>
      </c>
      <c r="AY122" s="18" t="s">
        <v>166</v>
      </c>
      <c r="BE122" s="144">
        <f>IF(N122="základní",J122,0)</f>
        <v>0</v>
      </c>
      <c r="BF122" s="144">
        <f>IF(N122="snížená",J122,0)</f>
        <v>0</v>
      </c>
      <c r="BG122" s="144">
        <f>IF(N122="zákl. přenesená",J122,0)</f>
        <v>0</v>
      </c>
      <c r="BH122" s="144">
        <f>IF(N122="sníž. přenesená",J122,0)</f>
        <v>0</v>
      </c>
      <c r="BI122" s="144">
        <f>IF(N122="nulová",J122,0)</f>
        <v>0</v>
      </c>
      <c r="BJ122" s="18" t="s">
        <v>85</v>
      </c>
      <c r="BK122" s="144">
        <f>ROUND(I122*H122,2)</f>
        <v>0</v>
      </c>
      <c r="BL122" s="18" t="s">
        <v>291</v>
      </c>
      <c r="BM122" s="143" t="s">
        <v>3335</v>
      </c>
    </row>
    <row r="123" spans="2:65" s="1" customFormat="1">
      <c r="B123" s="33"/>
      <c r="D123" s="145" t="s">
        <v>175</v>
      </c>
      <c r="F123" s="146" t="s">
        <v>2138</v>
      </c>
      <c r="I123" s="147"/>
      <c r="L123" s="33"/>
      <c r="M123" s="148"/>
      <c r="T123" s="54"/>
      <c r="AT123" s="18" t="s">
        <v>175</v>
      </c>
      <c r="AU123" s="18" t="s">
        <v>85</v>
      </c>
    </row>
    <row r="124" spans="2:65" s="1" customFormat="1" ht="16.5" customHeight="1">
      <c r="B124" s="33"/>
      <c r="C124" s="132" t="s">
        <v>262</v>
      </c>
      <c r="D124" s="132" t="s">
        <v>168</v>
      </c>
      <c r="E124" s="133" t="s">
        <v>2139</v>
      </c>
      <c r="F124" s="134" t="s">
        <v>2140</v>
      </c>
      <c r="G124" s="135" t="s">
        <v>265</v>
      </c>
      <c r="H124" s="136">
        <v>2</v>
      </c>
      <c r="I124" s="137"/>
      <c r="J124" s="138">
        <f>ROUND(I124*H124,2)</f>
        <v>0</v>
      </c>
      <c r="K124" s="134" t="s">
        <v>172</v>
      </c>
      <c r="L124" s="33"/>
      <c r="M124" s="139" t="s">
        <v>19</v>
      </c>
      <c r="N124" s="140" t="s">
        <v>44</v>
      </c>
      <c r="P124" s="141">
        <f>O124*H124</f>
        <v>0</v>
      </c>
      <c r="Q124" s="141">
        <v>0</v>
      </c>
      <c r="R124" s="141">
        <f>Q124*H124</f>
        <v>0</v>
      </c>
      <c r="S124" s="141">
        <v>0</v>
      </c>
      <c r="T124" s="142">
        <f>S124*H124</f>
        <v>0</v>
      </c>
      <c r="AR124" s="143" t="s">
        <v>291</v>
      </c>
      <c r="AT124" s="143" t="s">
        <v>168</v>
      </c>
      <c r="AU124" s="143" t="s">
        <v>85</v>
      </c>
      <c r="AY124" s="18" t="s">
        <v>166</v>
      </c>
      <c r="BE124" s="144">
        <f>IF(N124="základní",J124,0)</f>
        <v>0</v>
      </c>
      <c r="BF124" s="144">
        <f>IF(N124="snížená",J124,0)</f>
        <v>0</v>
      </c>
      <c r="BG124" s="144">
        <f>IF(N124="zákl. přenesená",J124,0)</f>
        <v>0</v>
      </c>
      <c r="BH124" s="144">
        <f>IF(N124="sníž. přenesená",J124,0)</f>
        <v>0</v>
      </c>
      <c r="BI124" s="144">
        <f>IF(N124="nulová",J124,0)</f>
        <v>0</v>
      </c>
      <c r="BJ124" s="18" t="s">
        <v>85</v>
      </c>
      <c r="BK124" s="144">
        <f>ROUND(I124*H124,2)</f>
        <v>0</v>
      </c>
      <c r="BL124" s="18" t="s">
        <v>291</v>
      </c>
      <c r="BM124" s="143" t="s">
        <v>3336</v>
      </c>
    </row>
    <row r="125" spans="2:65" s="1" customFormat="1">
      <c r="B125" s="33"/>
      <c r="D125" s="145" t="s">
        <v>175</v>
      </c>
      <c r="F125" s="146" t="s">
        <v>2142</v>
      </c>
      <c r="I125" s="147"/>
      <c r="L125" s="33"/>
      <c r="M125" s="148"/>
      <c r="T125" s="54"/>
      <c r="AT125" s="18" t="s">
        <v>175</v>
      </c>
      <c r="AU125" s="18" t="s">
        <v>85</v>
      </c>
    </row>
    <row r="126" spans="2:65" s="1" customFormat="1" ht="16.5" customHeight="1">
      <c r="B126" s="33"/>
      <c r="C126" s="132" t="s">
        <v>268</v>
      </c>
      <c r="D126" s="132" t="s">
        <v>168</v>
      </c>
      <c r="E126" s="133" t="s">
        <v>2151</v>
      </c>
      <c r="F126" s="134" t="s">
        <v>2152</v>
      </c>
      <c r="G126" s="135" t="s">
        <v>257</v>
      </c>
      <c r="H126" s="136">
        <v>6</v>
      </c>
      <c r="I126" s="137"/>
      <c r="J126" s="138">
        <f>ROUND(I126*H126,2)</f>
        <v>0</v>
      </c>
      <c r="K126" s="134" t="s">
        <v>172</v>
      </c>
      <c r="L126" s="33"/>
      <c r="M126" s="139" t="s">
        <v>19</v>
      </c>
      <c r="N126" s="140" t="s">
        <v>44</v>
      </c>
      <c r="P126" s="141">
        <f>O126*H126</f>
        <v>0</v>
      </c>
      <c r="Q126" s="141">
        <v>0</v>
      </c>
      <c r="R126" s="141">
        <f>Q126*H126</f>
        <v>0</v>
      </c>
      <c r="S126" s="141">
        <v>0</v>
      </c>
      <c r="T126" s="142">
        <f>S126*H126</f>
        <v>0</v>
      </c>
      <c r="AR126" s="143" t="s">
        <v>291</v>
      </c>
      <c r="AT126" s="143" t="s">
        <v>168</v>
      </c>
      <c r="AU126" s="143" t="s">
        <v>85</v>
      </c>
      <c r="AY126" s="18" t="s">
        <v>166</v>
      </c>
      <c r="BE126" s="144">
        <f>IF(N126="základní",J126,0)</f>
        <v>0</v>
      </c>
      <c r="BF126" s="144">
        <f>IF(N126="snížená",J126,0)</f>
        <v>0</v>
      </c>
      <c r="BG126" s="144">
        <f>IF(N126="zákl. přenesená",J126,0)</f>
        <v>0</v>
      </c>
      <c r="BH126" s="144">
        <f>IF(N126="sníž. přenesená",J126,0)</f>
        <v>0</v>
      </c>
      <c r="BI126" s="144">
        <f>IF(N126="nulová",J126,0)</f>
        <v>0</v>
      </c>
      <c r="BJ126" s="18" t="s">
        <v>85</v>
      </c>
      <c r="BK126" s="144">
        <f>ROUND(I126*H126,2)</f>
        <v>0</v>
      </c>
      <c r="BL126" s="18" t="s">
        <v>291</v>
      </c>
      <c r="BM126" s="143" t="s">
        <v>3337</v>
      </c>
    </row>
    <row r="127" spans="2:65" s="1" customFormat="1">
      <c r="B127" s="33"/>
      <c r="D127" s="145" t="s">
        <v>175</v>
      </c>
      <c r="F127" s="146" t="s">
        <v>2154</v>
      </c>
      <c r="I127" s="147"/>
      <c r="L127" s="33"/>
      <c r="M127" s="148"/>
      <c r="T127" s="54"/>
      <c r="AT127" s="18" t="s">
        <v>175</v>
      </c>
      <c r="AU127" s="18" t="s">
        <v>85</v>
      </c>
    </row>
    <row r="128" spans="2:65" s="13" customFormat="1">
      <c r="B128" s="156"/>
      <c r="D128" s="150" t="s">
        <v>177</v>
      </c>
      <c r="E128" s="157" t="s">
        <v>19</v>
      </c>
      <c r="F128" s="158" t="s">
        <v>3338</v>
      </c>
      <c r="H128" s="159">
        <v>6</v>
      </c>
      <c r="I128" s="160"/>
      <c r="L128" s="156"/>
      <c r="M128" s="161"/>
      <c r="T128" s="162"/>
      <c r="AT128" s="157" t="s">
        <v>177</v>
      </c>
      <c r="AU128" s="157" t="s">
        <v>85</v>
      </c>
      <c r="AV128" s="13" t="s">
        <v>85</v>
      </c>
      <c r="AW128" s="13" t="s">
        <v>33</v>
      </c>
      <c r="AX128" s="13" t="s">
        <v>79</v>
      </c>
      <c r="AY128" s="157" t="s">
        <v>166</v>
      </c>
    </row>
    <row r="129" spans="2:65" s="1" customFormat="1" ht="24.2" customHeight="1">
      <c r="B129" s="33"/>
      <c r="C129" s="132" t="s">
        <v>273</v>
      </c>
      <c r="D129" s="132" t="s">
        <v>168</v>
      </c>
      <c r="E129" s="133" t="s">
        <v>2156</v>
      </c>
      <c r="F129" s="134" t="s">
        <v>2157</v>
      </c>
      <c r="G129" s="135" t="s">
        <v>1049</v>
      </c>
      <c r="H129" s="187"/>
      <c r="I129" s="137"/>
      <c r="J129" s="138">
        <f>ROUND(I129*H129,2)</f>
        <v>0</v>
      </c>
      <c r="K129" s="134" t="s">
        <v>172</v>
      </c>
      <c r="L129" s="33"/>
      <c r="M129" s="139" t="s">
        <v>19</v>
      </c>
      <c r="N129" s="140" t="s">
        <v>44</v>
      </c>
      <c r="P129" s="141">
        <f>O129*H129</f>
        <v>0</v>
      </c>
      <c r="Q129" s="141">
        <v>0</v>
      </c>
      <c r="R129" s="141">
        <f>Q129*H129</f>
        <v>0</v>
      </c>
      <c r="S129" s="141">
        <v>0</v>
      </c>
      <c r="T129" s="142">
        <f>S129*H129</f>
        <v>0</v>
      </c>
      <c r="AR129" s="143" t="s">
        <v>291</v>
      </c>
      <c r="AT129" s="143" t="s">
        <v>168</v>
      </c>
      <c r="AU129" s="143" t="s">
        <v>85</v>
      </c>
      <c r="AY129" s="18" t="s">
        <v>166</v>
      </c>
      <c r="BE129" s="144">
        <f>IF(N129="základní",J129,0)</f>
        <v>0</v>
      </c>
      <c r="BF129" s="144">
        <f>IF(N129="snížená",J129,0)</f>
        <v>0</v>
      </c>
      <c r="BG129" s="144">
        <f>IF(N129="zákl. přenesená",J129,0)</f>
        <v>0</v>
      </c>
      <c r="BH129" s="144">
        <f>IF(N129="sníž. přenesená",J129,0)</f>
        <v>0</v>
      </c>
      <c r="BI129" s="144">
        <f>IF(N129="nulová",J129,0)</f>
        <v>0</v>
      </c>
      <c r="BJ129" s="18" t="s">
        <v>85</v>
      </c>
      <c r="BK129" s="144">
        <f>ROUND(I129*H129,2)</f>
        <v>0</v>
      </c>
      <c r="BL129" s="18" t="s">
        <v>291</v>
      </c>
      <c r="BM129" s="143" t="s">
        <v>3339</v>
      </c>
    </row>
    <row r="130" spans="2:65" s="1" customFormat="1">
      <c r="B130" s="33"/>
      <c r="D130" s="145" t="s">
        <v>175</v>
      </c>
      <c r="F130" s="146" t="s">
        <v>2159</v>
      </c>
      <c r="I130" s="147"/>
      <c r="L130" s="33"/>
      <c r="M130" s="189"/>
      <c r="N130" s="190"/>
      <c r="O130" s="190"/>
      <c r="P130" s="190"/>
      <c r="Q130" s="190"/>
      <c r="R130" s="190"/>
      <c r="S130" s="190"/>
      <c r="T130" s="191"/>
      <c r="AT130" s="18" t="s">
        <v>175</v>
      </c>
      <c r="AU130" s="18" t="s">
        <v>85</v>
      </c>
    </row>
    <row r="131" spans="2:65" s="1" customFormat="1" ht="6.95" customHeight="1">
      <c r="B131" s="42"/>
      <c r="C131" s="43"/>
      <c r="D131" s="43"/>
      <c r="E131" s="43"/>
      <c r="F131" s="43"/>
      <c r="G131" s="43"/>
      <c r="H131" s="43"/>
      <c r="I131" s="43"/>
      <c r="J131" s="43"/>
      <c r="K131" s="43"/>
      <c r="L131" s="33"/>
    </row>
  </sheetData>
  <sheetProtection algorithmName="SHA-512" hashValue="ZdSwKiSxKw1XoYgcdKARPGKa8AHl3AUvw6FcIUuQxmORxYPvWkoEAnL1xEyr27T15CCNFCcoaI24WblwEiY2Mw==" saltValue="GaZMyJ8tMOqu3k7V8W15FlPZIbmzJzOU5+JPfH0H584JBpxajplpscHW4btReKxiSi0hgfJD4jJfFTwNU9LGCA==" spinCount="100000" sheet="1" objects="1" scenarios="1" formatColumns="0" formatRows="0" autoFilter="0"/>
  <autoFilter ref="C91:K130"/>
  <mergeCells count="12">
    <mergeCell ref="E84:H84"/>
    <mergeCell ref="L2:V2"/>
    <mergeCell ref="E50:H50"/>
    <mergeCell ref="E52:H52"/>
    <mergeCell ref="E54:H54"/>
    <mergeCell ref="E80:H80"/>
    <mergeCell ref="E82:H82"/>
    <mergeCell ref="E7:H7"/>
    <mergeCell ref="E9:H9"/>
    <mergeCell ref="E11:H11"/>
    <mergeCell ref="E20:H20"/>
    <mergeCell ref="E29:H29"/>
  </mergeCells>
  <hyperlinks>
    <hyperlink ref="F96" r:id="rId1"/>
    <hyperlink ref="F100" r:id="rId2"/>
    <hyperlink ref="F103" r:id="rId3"/>
    <hyperlink ref="F105" r:id="rId4"/>
    <hyperlink ref="F107" r:id="rId5"/>
    <hyperlink ref="F109" r:id="rId6"/>
    <hyperlink ref="F112" r:id="rId7"/>
    <hyperlink ref="F115" r:id="rId8"/>
    <hyperlink ref="F119" r:id="rId9"/>
    <hyperlink ref="F121" r:id="rId10"/>
    <hyperlink ref="F123" r:id="rId11"/>
    <hyperlink ref="F125" r:id="rId12"/>
    <hyperlink ref="F127" r:id="rId13"/>
    <hyperlink ref="F130" r:id="rId14"/>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03"/>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95"/>
      <c r="M2" s="395"/>
      <c r="N2" s="395"/>
      <c r="O2" s="395"/>
      <c r="P2" s="395"/>
      <c r="Q2" s="395"/>
      <c r="R2" s="395"/>
      <c r="S2" s="395"/>
      <c r="T2" s="395"/>
      <c r="U2" s="395"/>
      <c r="V2" s="395"/>
      <c r="AT2" s="18" t="s">
        <v>121</v>
      </c>
    </row>
    <row r="3" spans="2:46" ht="6.95" customHeight="1">
      <c r="B3" s="19"/>
      <c r="C3" s="20"/>
      <c r="D3" s="20"/>
      <c r="E3" s="20"/>
      <c r="F3" s="20"/>
      <c r="G3" s="20"/>
      <c r="H3" s="20"/>
      <c r="I3" s="20"/>
      <c r="J3" s="20"/>
      <c r="K3" s="20"/>
      <c r="L3" s="21"/>
      <c r="AT3" s="18" t="s">
        <v>79</v>
      </c>
    </row>
    <row r="4" spans="2:46" ht="24.95" customHeight="1">
      <c r="B4" s="21"/>
      <c r="D4" s="22" t="s">
        <v>122</v>
      </c>
      <c r="L4" s="21"/>
      <c r="M4" s="91" t="s">
        <v>10</v>
      </c>
      <c r="AT4" s="18" t="s">
        <v>4</v>
      </c>
    </row>
    <row r="5" spans="2:46" ht="6.95" customHeight="1">
      <c r="B5" s="21"/>
      <c r="L5" s="21"/>
    </row>
    <row r="6" spans="2:46" ht="12" customHeight="1">
      <c r="B6" s="21"/>
      <c r="D6" s="28" t="s">
        <v>16</v>
      </c>
      <c r="L6" s="21"/>
    </row>
    <row r="7" spans="2:46" ht="16.5" customHeight="1">
      <c r="B7" s="21"/>
      <c r="E7" s="430" t="str">
        <f>'Rekapitulace stavby'!K6</f>
        <v>Byty BD Poštovní 648, Horní Slavkov</v>
      </c>
      <c r="F7" s="431"/>
      <c r="G7" s="431"/>
      <c r="H7" s="431"/>
      <c r="L7" s="21"/>
    </row>
    <row r="8" spans="2:46" ht="12" customHeight="1">
      <c r="B8" s="21"/>
      <c r="D8" s="28" t="s">
        <v>123</v>
      </c>
      <c r="L8" s="21"/>
    </row>
    <row r="9" spans="2:46" s="1" customFormat="1" ht="16.5" customHeight="1">
      <c r="B9" s="33"/>
      <c r="E9" s="430" t="s">
        <v>2433</v>
      </c>
      <c r="F9" s="429"/>
      <c r="G9" s="429"/>
      <c r="H9" s="429"/>
      <c r="L9" s="33"/>
    </row>
    <row r="10" spans="2:46" s="1" customFormat="1" ht="12" customHeight="1">
      <c r="B10" s="33"/>
      <c r="D10" s="28" t="s">
        <v>125</v>
      </c>
      <c r="L10" s="33"/>
    </row>
    <row r="11" spans="2:46" s="1" customFormat="1" ht="16.5" customHeight="1">
      <c r="B11" s="33"/>
      <c r="E11" s="423" t="s">
        <v>3340</v>
      </c>
      <c r="F11" s="429"/>
      <c r="G11" s="429"/>
      <c r="H11" s="429"/>
      <c r="L11" s="33"/>
    </row>
    <row r="12" spans="2:46" s="1" customFormat="1">
      <c r="B12" s="33"/>
      <c r="L12" s="33"/>
    </row>
    <row r="13" spans="2:46" s="1" customFormat="1" ht="12" customHeight="1">
      <c r="B13" s="33"/>
      <c r="D13" s="28" t="s">
        <v>18</v>
      </c>
      <c r="F13" s="26" t="s">
        <v>19</v>
      </c>
      <c r="I13" s="28" t="s">
        <v>20</v>
      </c>
      <c r="J13" s="26" t="s">
        <v>19</v>
      </c>
      <c r="L13" s="33"/>
    </row>
    <row r="14" spans="2:46" s="1" customFormat="1" ht="12" customHeight="1">
      <c r="B14" s="33"/>
      <c r="D14" s="28" t="s">
        <v>21</v>
      </c>
      <c r="F14" s="26" t="s">
        <v>22</v>
      </c>
      <c r="I14" s="28" t="s">
        <v>23</v>
      </c>
      <c r="J14" s="50" t="str">
        <f>'Rekapitulace stavby'!AN8</f>
        <v>29. 8. 2022</v>
      </c>
      <c r="L14" s="33"/>
    </row>
    <row r="15" spans="2:46" s="1" customFormat="1" ht="10.9" customHeight="1">
      <c r="B15" s="33"/>
      <c r="L15" s="33"/>
    </row>
    <row r="16" spans="2:46" s="1" customFormat="1" ht="12" customHeight="1">
      <c r="B16" s="33"/>
      <c r="D16" s="28" t="s">
        <v>25</v>
      </c>
      <c r="I16" s="28" t="s">
        <v>26</v>
      </c>
      <c r="J16" s="26" t="s">
        <v>19</v>
      </c>
      <c r="L16" s="33"/>
    </row>
    <row r="17" spans="2:12" s="1" customFormat="1" ht="18" customHeight="1">
      <c r="B17" s="33"/>
      <c r="E17" s="26" t="s">
        <v>27</v>
      </c>
      <c r="I17" s="28" t="s">
        <v>28</v>
      </c>
      <c r="J17" s="26" t="s">
        <v>19</v>
      </c>
      <c r="L17" s="33"/>
    </row>
    <row r="18" spans="2:12" s="1" customFormat="1" ht="6.95" customHeight="1">
      <c r="B18" s="33"/>
      <c r="L18" s="33"/>
    </row>
    <row r="19" spans="2:12" s="1" customFormat="1" ht="12" customHeight="1">
      <c r="B19" s="33"/>
      <c r="D19" s="28" t="s">
        <v>29</v>
      </c>
      <c r="I19" s="28" t="s">
        <v>26</v>
      </c>
      <c r="J19" s="29" t="str">
        <f>'Rekapitulace stavby'!AN13</f>
        <v>Vyplň údaj</v>
      </c>
      <c r="L19" s="33"/>
    </row>
    <row r="20" spans="2:12" s="1" customFormat="1" ht="18" customHeight="1">
      <c r="B20" s="33"/>
      <c r="E20" s="432" t="str">
        <f>'Rekapitulace stavby'!E14</f>
        <v>Vyplň údaj</v>
      </c>
      <c r="F20" s="414"/>
      <c r="G20" s="414"/>
      <c r="H20" s="414"/>
      <c r="I20" s="28" t="s">
        <v>28</v>
      </c>
      <c r="J20" s="29" t="str">
        <f>'Rekapitulace stavby'!AN14</f>
        <v>Vyplň údaj</v>
      </c>
      <c r="L20" s="33"/>
    </row>
    <row r="21" spans="2:12" s="1" customFormat="1" ht="6.95" customHeight="1">
      <c r="B21" s="33"/>
      <c r="L21" s="33"/>
    </row>
    <row r="22" spans="2:12" s="1" customFormat="1" ht="12" customHeight="1">
      <c r="B22" s="33"/>
      <c r="D22" s="28" t="s">
        <v>31</v>
      </c>
      <c r="I22" s="28" t="s">
        <v>26</v>
      </c>
      <c r="J22" s="26" t="s">
        <v>19</v>
      </c>
      <c r="L22" s="33"/>
    </row>
    <row r="23" spans="2:12" s="1" customFormat="1" ht="18" customHeight="1">
      <c r="B23" s="33"/>
      <c r="E23" s="26" t="s">
        <v>32</v>
      </c>
      <c r="I23" s="28" t="s">
        <v>28</v>
      </c>
      <c r="J23" s="26" t="s">
        <v>19</v>
      </c>
      <c r="L23" s="33"/>
    </row>
    <row r="24" spans="2:12" s="1" customFormat="1" ht="6.95" customHeight="1">
      <c r="B24" s="33"/>
      <c r="L24" s="33"/>
    </row>
    <row r="25" spans="2:12" s="1" customFormat="1" ht="12" customHeight="1">
      <c r="B25" s="33"/>
      <c r="D25" s="28" t="s">
        <v>34</v>
      </c>
      <c r="I25" s="28" t="s">
        <v>26</v>
      </c>
      <c r="J25" s="26" t="s">
        <v>19</v>
      </c>
      <c r="L25" s="33"/>
    </row>
    <row r="26" spans="2:12" s="1" customFormat="1" ht="18" customHeight="1">
      <c r="B26" s="33"/>
      <c r="E26" s="26" t="s">
        <v>35</v>
      </c>
      <c r="I26" s="28" t="s">
        <v>28</v>
      </c>
      <c r="J26" s="26" t="s">
        <v>19</v>
      </c>
      <c r="L26" s="33"/>
    </row>
    <row r="27" spans="2:12" s="1" customFormat="1" ht="6.95" customHeight="1">
      <c r="B27" s="33"/>
      <c r="L27" s="33"/>
    </row>
    <row r="28" spans="2:12" s="1" customFormat="1" ht="12" customHeight="1">
      <c r="B28" s="33"/>
      <c r="D28" s="28" t="s">
        <v>36</v>
      </c>
      <c r="L28" s="33"/>
    </row>
    <row r="29" spans="2:12" s="7" customFormat="1" ht="16.5" customHeight="1">
      <c r="B29" s="92"/>
      <c r="E29" s="418" t="s">
        <v>19</v>
      </c>
      <c r="F29" s="418"/>
      <c r="G29" s="418"/>
      <c r="H29" s="418"/>
      <c r="L29" s="92"/>
    </row>
    <row r="30" spans="2:12" s="1" customFormat="1" ht="6.95" customHeight="1">
      <c r="B30" s="33"/>
      <c r="L30" s="33"/>
    </row>
    <row r="31" spans="2:12" s="1" customFormat="1" ht="6.95" customHeight="1">
      <c r="B31" s="33"/>
      <c r="D31" s="51"/>
      <c r="E31" s="51"/>
      <c r="F31" s="51"/>
      <c r="G31" s="51"/>
      <c r="H31" s="51"/>
      <c r="I31" s="51"/>
      <c r="J31" s="51"/>
      <c r="K31" s="51"/>
      <c r="L31" s="33"/>
    </row>
    <row r="32" spans="2:12" s="1" customFormat="1" ht="25.35" customHeight="1">
      <c r="B32" s="33"/>
      <c r="D32" s="93" t="s">
        <v>38</v>
      </c>
      <c r="J32" s="64">
        <f>ROUND(J88, 2)</f>
        <v>0</v>
      </c>
      <c r="L32" s="33"/>
    </row>
    <row r="33" spans="2:12" s="1" customFormat="1" ht="6.95" customHeight="1">
      <c r="B33" s="33"/>
      <c r="D33" s="51"/>
      <c r="E33" s="51"/>
      <c r="F33" s="51"/>
      <c r="G33" s="51"/>
      <c r="H33" s="51"/>
      <c r="I33" s="51"/>
      <c r="J33" s="51"/>
      <c r="K33" s="51"/>
      <c r="L33" s="33"/>
    </row>
    <row r="34" spans="2:12" s="1" customFormat="1" ht="14.45" customHeight="1">
      <c r="B34" s="33"/>
      <c r="F34" s="36" t="s">
        <v>40</v>
      </c>
      <c r="I34" s="36" t="s">
        <v>39</v>
      </c>
      <c r="J34" s="36" t="s">
        <v>41</v>
      </c>
      <c r="L34" s="33"/>
    </row>
    <row r="35" spans="2:12" s="1" customFormat="1" ht="14.45" customHeight="1">
      <c r="B35" s="33"/>
      <c r="D35" s="53" t="s">
        <v>42</v>
      </c>
      <c r="E35" s="28" t="s">
        <v>43</v>
      </c>
      <c r="F35" s="84">
        <f>ROUND((SUM(BE88:BE102)),  2)</f>
        <v>0</v>
      </c>
      <c r="I35" s="94">
        <v>0.21</v>
      </c>
      <c r="J35" s="84">
        <f>ROUND(((SUM(BE88:BE102))*I35),  2)</f>
        <v>0</v>
      </c>
      <c r="L35" s="33"/>
    </row>
    <row r="36" spans="2:12" s="1" customFormat="1" ht="14.45" customHeight="1">
      <c r="B36" s="33"/>
      <c r="E36" s="28" t="s">
        <v>44</v>
      </c>
      <c r="F36" s="84">
        <f>ROUND((SUM(BF88:BF102)),  2)</f>
        <v>0</v>
      </c>
      <c r="I36" s="94">
        <v>0.15</v>
      </c>
      <c r="J36" s="84">
        <f>ROUND(((SUM(BF88:BF102))*I36),  2)</f>
        <v>0</v>
      </c>
      <c r="L36" s="33"/>
    </row>
    <row r="37" spans="2:12" s="1" customFormat="1" ht="14.45" hidden="1" customHeight="1">
      <c r="B37" s="33"/>
      <c r="E37" s="28" t="s">
        <v>45</v>
      </c>
      <c r="F37" s="84">
        <f>ROUND((SUM(BG88:BG102)),  2)</f>
        <v>0</v>
      </c>
      <c r="I37" s="94">
        <v>0.21</v>
      </c>
      <c r="J37" s="84">
        <f>0</f>
        <v>0</v>
      </c>
      <c r="L37" s="33"/>
    </row>
    <row r="38" spans="2:12" s="1" customFormat="1" ht="14.45" hidden="1" customHeight="1">
      <c r="B38" s="33"/>
      <c r="E38" s="28" t="s">
        <v>46</v>
      </c>
      <c r="F38" s="84">
        <f>ROUND((SUM(BH88:BH102)),  2)</f>
        <v>0</v>
      </c>
      <c r="I38" s="94">
        <v>0.15</v>
      </c>
      <c r="J38" s="84">
        <f>0</f>
        <v>0</v>
      </c>
      <c r="L38" s="33"/>
    </row>
    <row r="39" spans="2:12" s="1" customFormat="1" ht="14.45" hidden="1" customHeight="1">
      <c r="B39" s="33"/>
      <c r="E39" s="28" t="s">
        <v>47</v>
      </c>
      <c r="F39" s="84">
        <f>ROUND((SUM(BI88:BI102)),  2)</f>
        <v>0</v>
      </c>
      <c r="I39" s="94">
        <v>0</v>
      </c>
      <c r="J39" s="84">
        <f>0</f>
        <v>0</v>
      </c>
      <c r="L39" s="33"/>
    </row>
    <row r="40" spans="2:12" s="1" customFormat="1" ht="6.95" customHeight="1">
      <c r="B40" s="33"/>
      <c r="L40" s="33"/>
    </row>
    <row r="41" spans="2:12" s="1" customFormat="1" ht="25.35" customHeight="1">
      <c r="B41" s="33"/>
      <c r="C41" s="95"/>
      <c r="D41" s="96" t="s">
        <v>48</v>
      </c>
      <c r="E41" s="55"/>
      <c r="F41" s="55"/>
      <c r="G41" s="97" t="s">
        <v>49</v>
      </c>
      <c r="H41" s="98" t="s">
        <v>50</v>
      </c>
      <c r="I41" s="55"/>
      <c r="J41" s="99">
        <f>SUM(J32:J39)</f>
        <v>0</v>
      </c>
      <c r="K41" s="100"/>
      <c r="L41" s="33"/>
    </row>
    <row r="42" spans="2:12" s="1" customFormat="1" ht="14.45" customHeight="1">
      <c r="B42" s="42"/>
      <c r="C42" s="43"/>
      <c r="D42" s="43"/>
      <c r="E42" s="43"/>
      <c r="F42" s="43"/>
      <c r="G42" s="43"/>
      <c r="H42" s="43"/>
      <c r="I42" s="43"/>
      <c r="J42" s="43"/>
      <c r="K42" s="43"/>
      <c r="L42" s="33"/>
    </row>
    <row r="46" spans="2:12" s="1" customFormat="1" ht="6.95" customHeight="1">
      <c r="B46" s="44"/>
      <c r="C46" s="45"/>
      <c r="D46" s="45"/>
      <c r="E46" s="45"/>
      <c r="F46" s="45"/>
      <c r="G46" s="45"/>
      <c r="H46" s="45"/>
      <c r="I46" s="45"/>
      <c r="J46" s="45"/>
      <c r="K46" s="45"/>
      <c r="L46" s="33"/>
    </row>
    <row r="47" spans="2:12" s="1" customFormat="1" ht="24.95" customHeight="1">
      <c r="B47" s="33"/>
      <c r="C47" s="22" t="s">
        <v>127</v>
      </c>
      <c r="L47" s="33"/>
    </row>
    <row r="48" spans="2:12" s="1" customFormat="1" ht="6.95" customHeight="1">
      <c r="B48" s="33"/>
      <c r="L48" s="33"/>
    </row>
    <row r="49" spans="2:47" s="1" customFormat="1" ht="12" customHeight="1">
      <c r="B49" s="33"/>
      <c r="C49" s="28" t="s">
        <v>16</v>
      </c>
      <c r="L49" s="33"/>
    </row>
    <row r="50" spans="2:47" s="1" customFormat="1" ht="16.5" customHeight="1">
      <c r="B50" s="33"/>
      <c r="E50" s="430" t="str">
        <f>E7</f>
        <v>Byty BD Poštovní 648, Horní Slavkov</v>
      </c>
      <c r="F50" s="431"/>
      <c r="G50" s="431"/>
      <c r="H50" s="431"/>
      <c r="L50" s="33"/>
    </row>
    <row r="51" spans="2:47" ht="12" customHeight="1">
      <c r="B51" s="21"/>
      <c r="C51" s="28" t="s">
        <v>123</v>
      </c>
      <c r="L51" s="21"/>
    </row>
    <row r="52" spans="2:47" s="1" customFormat="1" ht="16.5" customHeight="1">
      <c r="B52" s="33"/>
      <c r="E52" s="430" t="s">
        <v>2433</v>
      </c>
      <c r="F52" s="429"/>
      <c r="G52" s="429"/>
      <c r="H52" s="429"/>
      <c r="L52" s="33"/>
    </row>
    <row r="53" spans="2:47" s="1" customFormat="1" ht="12" customHeight="1">
      <c r="B53" s="33"/>
      <c r="C53" s="28" t="s">
        <v>125</v>
      </c>
      <c r="L53" s="33"/>
    </row>
    <row r="54" spans="2:47" s="1" customFormat="1" ht="16.5" customHeight="1">
      <c r="B54" s="33"/>
      <c r="E54" s="423" t="str">
        <f>E11</f>
        <v>Neuz7 - Zařizovací předměty</v>
      </c>
      <c r="F54" s="429"/>
      <c r="G54" s="429"/>
      <c r="H54" s="429"/>
      <c r="L54" s="33"/>
    </row>
    <row r="55" spans="2:47" s="1" customFormat="1" ht="6.95" customHeight="1">
      <c r="B55" s="33"/>
      <c r="L55" s="33"/>
    </row>
    <row r="56" spans="2:47" s="1" customFormat="1" ht="12" customHeight="1">
      <c r="B56" s="33"/>
      <c r="C56" s="28" t="s">
        <v>21</v>
      </c>
      <c r="F56" s="26" t="str">
        <f>F14</f>
        <v>Horní Slavkov, Poštovní 648</v>
      </c>
      <c r="I56" s="28" t="s">
        <v>23</v>
      </c>
      <c r="J56" s="50" t="str">
        <f>IF(J14="","",J14)</f>
        <v>29. 8. 2022</v>
      </c>
      <c r="L56" s="33"/>
    </row>
    <row r="57" spans="2:47" s="1" customFormat="1" ht="6.95" customHeight="1">
      <c r="B57" s="33"/>
      <c r="L57" s="33"/>
    </row>
    <row r="58" spans="2:47" s="1" customFormat="1" ht="15.2" customHeight="1">
      <c r="B58" s="33"/>
      <c r="C58" s="28" t="s">
        <v>25</v>
      </c>
      <c r="F58" s="26" t="str">
        <f>E17</f>
        <v>Město Horní Slavkov</v>
      </c>
      <c r="I58" s="28" t="s">
        <v>31</v>
      </c>
      <c r="J58" s="31" t="str">
        <f>E23</f>
        <v>CENTRA STAV s.r.o.</v>
      </c>
      <c r="L58" s="33"/>
    </row>
    <row r="59" spans="2:47" s="1" customFormat="1" ht="15.2" customHeight="1">
      <c r="B59" s="33"/>
      <c r="C59" s="28" t="s">
        <v>29</v>
      </c>
      <c r="F59" s="26" t="str">
        <f>IF(E20="","",E20)</f>
        <v>Vyplň údaj</v>
      </c>
      <c r="I59" s="28" t="s">
        <v>34</v>
      </c>
      <c r="J59" s="31" t="str">
        <f>E26</f>
        <v>Michal Kubelka</v>
      </c>
      <c r="L59" s="33"/>
    </row>
    <row r="60" spans="2:47" s="1" customFormat="1" ht="10.35" customHeight="1">
      <c r="B60" s="33"/>
      <c r="L60" s="33"/>
    </row>
    <row r="61" spans="2:47" s="1" customFormat="1" ht="29.25" customHeight="1">
      <c r="B61" s="33"/>
      <c r="C61" s="101" t="s">
        <v>128</v>
      </c>
      <c r="D61" s="95"/>
      <c r="E61" s="95"/>
      <c r="F61" s="95"/>
      <c r="G61" s="95"/>
      <c r="H61" s="95"/>
      <c r="I61" s="95"/>
      <c r="J61" s="102" t="s">
        <v>129</v>
      </c>
      <c r="K61" s="95"/>
      <c r="L61" s="33"/>
    </row>
    <row r="62" spans="2:47" s="1" customFormat="1" ht="10.35" customHeight="1">
      <c r="B62" s="33"/>
      <c r="L62" s="33"/>
    </row>
    <row r="63" spans="2:47" s="1" customFormat="1" ht="22.9" customHeight="1">
      <c r="B63" s="33"/>
      <c r="C63" s="103" t="s">
        <v>70</v>
      </c>
      <c r="J63" s="64">
        <f>J88</f>
        <v>0</v>
      </c>
      <c r="L63" s="33"/>
      <c r="AU63" s="18" t="s">
        <v>130</v>
      </c>
    </row>
    <row r="64" spans="2:47" s="8" customFormat="1" ht="24.95" customHeight="1">
      <c r="B64" s="104"/>
      <c r="D64" s="105" t="s">
        <v>139</v>
      </c>
      <c r="E64" s="106"/>
      <c r="F64" s="106"/>
      <c r="G64" s="106"/>
      <c r="H64" s="106"/>
      <c r="I64" s="106"/>
      <c r="J64" s="107">
        <f>J89</f>
        <v>0</v>
      </c>
      <c r="L64" s="104"/>
    </row>
    <row r="65" spans="2:12" s="9" customFormat="1" ht="19.899999999999999" customHeight="1">
      <c r="B65" s="108"/>
      <c r="D65" s="109" t="s">
        <v>1778</v>
      </c>
      <c r="E65" s="110"/>
      <c r="F65" s="110"/>
      <c r="G65" s="110"/>
      <c r="H65" s="110"/>
      <c r="I65" s="110"/>
      <c r="J65" s="111">
        <f>J90</f>
        <v>0</v>
      </c>
      <c r="L65" s="108"/>
    </row>
    <row r="66" spans="2:12" s="9" customFormat="1" ht="19.899999999999999" customHeight="1">
      <c r="B66" s="108"/>
      <c r="D66" s="109" t="s">
        <v>2168</v>
      </c>
      <c r="E66" s="110"/>
      <c r="F66" s="110"/>
      <c r="G66" s="110"/>
      <c r="H66" s="110"/>
      <c r="I66" s="110"/>
      <c r="J66" s="111">
        <f>J98</f>
        <v>0</v>
      </c>
      <c r="L66" s="108"/>
    </row>
    <row r="67" spans="2:12" s="1" customFormat="1" ht="21.75" customHeight="1">
      <c r="B67" s="33"/>
      <c r="L67" s="33"/>
    </row>
    <row r="68" spans="2:12" s="1" customFormat="1" ht="6.95" customHeight="1">
      <c r="B68" s="42"/>
      <c r="C68" s="43"/>
      <c r="D68" s="43"/>
      <c r="E68" s="43"/>
      <c r="F68" s="43"/>
      <c r="G68" s="43"/>
      <c r="H68" s="43"/>
      <c r="I68" s="43"/>
      <c r="J68" s="43"/>
      <c r="K68" s="43"/>
      <c r="L68" s="33"/>
    </row>
    <row r="72" spans="2:12" s="1" customFormat="1" ht="6.95" customHeight="1">
      <c r="B72" s="44"/>
      <c r="C72" s="45"/>
      <c r="D72" s="45"/>
      <c r="E72" s="45"/>
      <c r="F72" s="45"/>
      <c r="G72" s="45"/>
      <c r="H72" s="45"/>
      <c r="I72" s="45"/>
      <c r="J72" s="45"/>
      <c r="K72" s="45"/>
      <c r="L72" s="33"/>
    </row>
    <row r="73" spans="2:12" s="1" customFormat="1" ht="24.95" customHeight="1">
      <c r="B73" s="33"/>
      <c r="C73" s="22" t="s">
        <v>151</v>
      </c>
      <c r="L73" s="33"/>
    </row>
    <row r="74" spans="2:12" s="1" customFormat="1" ht="6.95" customHeight="1">
      <c r="B74" s="33"/>
      <c r="L74" s="33"/>
    </row>
    <row r="75" spans="2:12" s="1" customFormat="1" ht="12" customHeight="1">
      <c r="B75" s="33"/>
      <c r="C75" s="28" t="s">
        <v>16</v>
      </c>
      <c r="L75" s="33"/>
    </row>
    <row r="76" spans="2:12" s="1" customFormat="1" ht="16.5" customHeight="1">
      <c r="B76" s="33"/>
      <c r="E76" s="430" t="str">
        <f>E7</f>
        <v>Byty BD Poštovní 648, Horní Slavkov</v>
      </c>
      <c r="F76" s="431"/>
      <c r="G76" s="431"/>
      <c r="H76" s="431"/>
      <c r="L76" s="33"/>
    </row>
    <row r="77" spans="2:12" ht="12" customHeight="1">
      <c r="B77" s="21"/>
      <c r="C77" s="28" t="s">
        <v>123</v>
      </c>
      <c r="L77" s="21"/>
    </row>
    <row r="78" spans="2:12" s="1" customFormat="1" ht="16.5" customHeight="1">
      <c r="B78" s="33"/>
      <c r="E78" s="430" t="s">
        <v>2433</v>
      </c>
      <c r="F78" s="429"/>
      <c r="G78" s="429"/>
      <c r="H78" s="429"/>
      <c r="L78" s="33"/>
    </row>
    <row r="79" spans="2:12" s="1" customFormat="1" ht="12" customHeight="1">
      <c r="B79" s="33"/>
      <c r="C79" s="28" t="s">
        <v>125</v>
      </c>
      <c r="L79" s="33"/>
    </row>
    <row r="80" spans="2:12" s="1" customFormat="1" ht="16.5" customHeight="1">
      <c r="B80" s="33"/>
      <c r="E80" s="423" t="str">
        <f>E11</f>
        <v>Neuz7 - Zařizovací předměty</v>
      </c>
      <c r="F80" s="429"/>
      <c r="G80" s="429"/>
      <c r="H80" s="429"/>
      <c r="L80" s="33"/>
    </row>
    <row r="81" spans="2:65" s="1" customFormat="1" ht="6.95" customHeight="1">
      <c r="B81" s="33"/>
      <c r="L81" s="33"/>
    </row>
    <row r="82" spans="2:65" s="1" customFormat="1" ht="12" customHeight="1">
      <c r="B82" s="33"/>
      <c r="C82" s="28" t="s">
        <v>21</v>
      </c>
      <c r="F82" s="26" t="str">
        <f>F14</f>
        <v>Horní Slavkov, Poštovní 648</v>
      </c>
      <c r="I82" s="28" t="s">
        <v>23</v>
      </c>
      <c r="J82" s="50" t="str">
        <f>IF(J14="","",J14)</f>
        <v>29. 8. 2022</v>
      </c>
      <c r="L82" s="33"/>
    </row>
    <row r="83" spans="2:65" s="1" customFormat="1" ht="6.95" customHeight="1">
      <c r="B83" s="33"/>
      <c r="L83" s="33"/>
    </row>
    <row r="84" spans="2:65" s="1" customFormat="1" ht="15.2" customHeight="1">
      <c r="B84" s="33"/>
      <c r="C84" s="28" t="s">
        <v>25</v>
      </c>
      <c r="F84" s="26" t="str">
        <f>E17</f>
        <v>Město Horní Slavkov</v>
      </c>
      <c r="I84" s="28" t="s">
        <v>31</v>
      </c>
      <c r="J84" s="31" t="str">
        <f>E23</f>
        <v>CENTRA STAV s.r.o.</v>
      </c>
      <c r="L84" s="33"/>
    </row>
    <row r="85" spans="2:65" s="1" customFormat="1" ht="15.2" customHeight="1">
      <c r="B85" s="33"/>
      <c r="C85" s="28" t="s">
        <v>29</v>
      </c>
      <c r="F85" s="26" t="str">
        <f>IF(E20="","",E20)</f>
        <v>Vyplň údaj</v>
      </c>
      <c r="I85" s="28" t="s">
        <v>34</v>
      </c>
      <c r="J85" s="31" t="str">
        <f>E26</f>
        <v>Michal Kubelka</v>
      </c>
      <c r="L85" s="33"/>
    </row>
    <row r="86" spans="2:65" s="1" customFormat="1" ht="10.35" customHeight="1">
      <c r="B86" s="33"/>
      <c r="L86" s="33"/>
    </row>
    <row r="87" spans="2:65" s="10" customFormat="1" ht="29.25" customHeight="1">
      <c r="B87" s="112"/>
      <c r="C87" s="113" t="s">
        <v>152</v>
      </c>
      <c r="D87" s="114" t="s">
        <v>57</v>
      </c>
      <c r="E87" s="114" t="s">
        <v>53</v>
      </c>
      <c r="F87" s="114" t="s">
        <v>54</v>
      </c>
      <c r="G87" s="114" t="s">
        <v>153</v>
      </c>
      <c r="H87" s="114" t="s">
        <v>154</v>
      </c>
      <c r="I87" s="114" t="s">
        <v>155</v>
      </c>
      <c r="J87" s="114" t="s">
        <v>129</v>
      </c>
      <c r="K87" s="115" t="s">
        <v>156</v>
      </c>
      <c r="L87" s="112"/>
      <c r="M87" s="57" t="s">
        <v>19</v>
      </c>
      <c r="N87" s="58" t="s">
        <v>42</v>
      </c>
      <c r="O87" s="58" t="s">
        <v>157</v>
      </c>
      <c r="P87" s="58" t="s">
        <v>158</v>
      </c>
      <c r="Q87" s="58" t="s">
        <v>159</v>
      </c>
      <c r="R87" s="58" t="s">
        <v>160</v>
      </c>
      <c r="S87" s="58" t="s">
        <v>161</v>
      </c>
      <c r="T87" s="59" t="s">
        <v>162</v>
      </c>
    </row>
    <row r="88" spans="2:65" s="1" customFormat="1" ht="22.9" customHeight="1">
      <c r="B88" s="33"/>
      <c r="C88" s="62" t="s">
        <v>163</v>
      </c>
      <c r="J88" s="116">
        <f>BK88</f>
        <v>0</v>
      </c>
      <c r="L88" s="33"/>
      <c r="M88" s="60"/>
      <c r="N88" s="51"/>
      <c r="O88" s="51"/>
      <c r="P88" s="117">
        <f>P89</f>
        <v>0</v>
      </c>
      <c r="Q88" s="51"/>
      <c r="R88" s="117">
        <f>R89</f>
        <v>5.2819999999999999E-2</v>
      </c>
      <c r="S88" s="51"/>
      <c r="T88" s="118">
        <f>T89</f>
        <v>0</v>
      </c>
      <c r="AT88" s="18" t="s">
        <v>71</v>
      </c>
      <c r="AU88" s="18" t="s">
        <v>130</v>
      </c>
      <c r="BK88" s="119">
        <f>BK89</f>
        <v>0</v>
      </c>
    </row>
    <row r="89" spans="2:65" s="11" customFormat="1" ht="25.9" customHeight="1">
      <c r="B89" s="120"/>
      <c r="D89" s="121" t="s">
        <v>71</v>
      </c>
      <c r="E89" s="122" t="s">
        <v>1030</v>
      </c>
      <c r="F89" s="122" t="s">
        <v>1031</v>
      </c>
      <c r="I89" s="123"/>
      <c r="J89" s="124">
        <f>BK89</f>
        <v>0</v>
      </c>
      <c r="L89" s="120"/>
      <c r="M89" s="125"/>
      <c r="P89" s="126">
        <f>P90+P98</f>
        <v>0</v>
      </c>
      <c r="R89" s="126">
        <f>R90+R98</f>
        <v>5.2819999999999999E-2</v>
      </c>
      <c r="T89" s="127">
        <f>T90+T98</f>
        <v>0</v>
      </c>
      <c r="AR89" s="121" t="s">
        <v>85</v>
      </c>
      <c r="AT89" s="128" t="s">
        <v>71</v>
      </c>
      <c r="AU89" s="128" t="s">
        <v>72</v>
      </c>
      <c r="AY89" s="121" t="s">
        <v>166</v>
      </c>
      <c r="BK89" s="129">
        <f>BK90+BK98</f>
        <v>0</v>
      </c>
    </row>
    <row r="90" spans="2:65" s="11" customFormat="1" ht="22.9" customHeight="1">
      <c r="B90" s="120"/>
      <c r="D90" s="121" t="s">
        <v>71</v>
      </c>
      <c r="E90" s="130" t="s">
        <v>1898</v>
      </c>
      <c r="F90" s="130" t="s">
        <v>1899</v>
      </c>
      <c r="I90" s="123"/>
      <c r="J90" s="131">
        <f>BK90</f>
        <v>0</v>
      </c>
      <c r="L90" s="120"/>
      <c r="M90" s="125"/>
      <c r="P90" s="126">
        <f>SUM(P91:P97)</f>
        <v>0</v>
      </c>
      <c r="R90" s="126">
        <f>SUM(R91:R97)</f>
        <v>3.4419999999999999E-2</v>
      </c>
      <c r="T90" s="127">
        <f>SUM(T91:T97)</f>
        <v>0</v>
      </c>
      <c r="AR90" s="121" t="s">
        <v>85</v>
      </c>
      <c r="AT90" s="128" t="s">
        <v>71</v>
      </c>
      <c r="AU90" s="128" t="s">
        <v>79</v>
      </c>
      <c r="AY90" s="121" t="s">
        <v>166</v>
      </c>
      <c r="BK90" s="129">
        <f>SUM(BK91:BK97)</f>
        <v>0</v>
      </c>
    </row>
    <row r="91" spans="2:65" s="1" customFormat="1" ht="21.75" customHeight="1">
      <c r="B91" s="33"/>
      <c r="C91" s="132" t="s">
        <v>79</v>
      </c>
      <c r="D91" s="132" t="s">
        <v>168</v>
      </c>
      <c r="E91" s="133" t="s">
        <v>2220</v>
      </c>
      <c r="F91" s="134" t="s">
        <v>2221</v>
      </c>
      <c r="G91" s="135" t="s">
        <v>948</v>
      </c>
      <c r="H91" s="136">
        <v>2</v>
      </c>
      <c r="I91" s="137"/>
      <c r="J91" s="138">
        <f>ROUND(I91*H91,2)</f>
        <v>0</v>
      </c>
      <c r="K91" s="134" t="s">
        <v>172</v>
      </c>
      <c r="L91" s="33"/>
      <c r="M91" s="139" t="s">
        <v>19</v>
      </c>
      <c r="N91" s="140" t="s">
        <v>44</v>
      </c>
      <c r="P91" s="141">
        <f>O91*H91</f>
        <v>0</v>
      </c>
      <c r="Q91" s="141">
        <v>1.6969999999999999E-2</v>
      </c>
      <c r="R91" s="141">
        <f>Q91*H91</f>
        <v>3.3939999999999998E-2</v>
      </c>
      <c r="S91" s="141">
        <v>0</v>
      </c>
      <c r="T91" s="142">
        <f>S91*H91</f>
        <v>0</v>
      </c>
      <c r="AR91" s="143" t="s">
        <v>291</v>
      </c>
      <c r="AT91" s="143" t="s">
        <v>168</v>
      </c>
      <c r="AU91" s="143" t="s">
        <v>85</v>
      </c>
      <c r="AY91" s="18" t="s">
        <v>166</v>
      </c>
      <c r="BE91" s="144">
        <f>IF(N91="základní",J91,0)</f>
        <v>0</v>
      </c>
      <c r="BF91" s="144">
        <f>IF(N91="snížená",J91,0)</f>
        <v>0</v>
      </c>
      <c r="BG91" s="144">
        <f>IF(N91="zákl. přenesená",J91,0)</f>
        <v>0</v>
      </c>
      <c r="BH91" s="144">
        <f>IF(N91="sníž. přenesená",J91,0)</f>
        <v>0</v>
      </c>
      <c r="BI91" s="144">
        <f>IF(N91="nulová",J91,0)</f>
        <v>0</v>
      </c>
      <c r="BJ91" s="18" t="s">
        <v>85</v>
      </c>
      <c r="BK91" s="144">
        <f>ROUND(I91*H91,2)</f>
        <v>0</v>
      </c>
      <c r="BL91" s="18" t="s">
        <v>291</v>
      </c>
      <c r="BM91" s="143" t="s">
        <v>3341</v>
      </c>
    </row>
    <row r="92" spans="2:65" s="1" customFormat="1">
      <c r="B92" s="33"/>
      <c r="D92" s="145" t="s">
        <v>175</v>
      </c>
      <c r="F92" s="146" t="s">
        <v>2223</v>
      </c>
      <c r="I92" s="147"/>
      <c r="L92" s="33"/>
      <c r="M92" s="148"/>
      <c r="T92" s="54"/>
      <c r="AT92" s="18" t="s">
        <v>175</v>
      </c>
      <c r="AU92" s="18" t="s">
        <v>85</v>
      </c>
    </row>
    <row r="93" spans="2:65" s="1" customFormat="1" ht="39">
      <c r="B93" s="33"/>
      <c r="D93" s="150" t="s">
        <v>1224</v>
      </c>
      <c r="F93" s="188" t="s">
        <v>2224</v>
      </c>
      <c r="I93" s="147"/>
      <c r="L93" s="33"/>
      <c r="M93" s="148"/>
      <c r="T93" s="54"/>
      <c r="AT93" s="18" t="s">
        <v>1224</v>
      </c>
      <c r="AU93" s="18" t="s">
        <v>85</v>
      </c>
    </row>
    <row r="94" spans="2:65" s="1" customFormat="1" ht="16.5" customHeight="1">
      <c r="B94" s="33"/>
      <c r="C94" s="132" t="s">
        <v>85</v>
      </c>
      <c r="D94" s="132" t="s">
        <v>168</v>
      </c>
      <c r="E94" s="133" t="s">
        <v>2272</v>
      </c>
      <c r="F94" s="134" t="s">
        <v>2273</v>
      </c>
      <c r="G94" s="135" t="s">
        <v>948</v>
      </c>
      <c r="H94" s="136">
        <v>2</v>
      </c>
      <c r="I94" s="137"/>
      <c r="J94" s="138">
        <f>ROUND(I94*H94,2)</f>
        <v>0</v>
      </c>
      <c r="K94" s="134" t="s">
        <v>172</v>
      </c>
      <c r="L94" s="33"/>
      <c r="M94" s="139" t="s">
        <v>19</v>
      </c>
      <c r="N94" s="140" t="s">
        <v>44</v>
      </c>
      <c r="P94" s="141">
        <f>O94*H94</f>
        <v>0</v>
      </c>
      <c r="Q94" s="141">
        <v>2.4000000000000001E-4</v>
      </c>
      <c r="R94" s="141">
        <f>Q94*H94</f>
        <v>4.8000000000000001E-4</v>
      </c>
      <c r="S94" s="141">
        <v>0</v>
      </c>
      <c r="T94" s="142">
        <f>S94*H94</f>
        <v>0</v>
      </c>
      <c r="AR94" s="143" t="s">
        <v>291</v>
      </c>
      <c r="AT94" s="143" t="s">
        <v>168</v>
      </c>
      <c r="AU94" s="143" t="s">
        <v>85</v>
      </c>
      <c r="AY94" s="18" t="s">
        <v>166</v>
      </c>
      <c r="BE94" s="144">
        <f>IF(N94="základní",J94,0)</f>
        <v>0</v>
      </c>
      <c r="BF94" s="144">
        <f>IF(N94="snížená",J94,0)</f>
        <v>0</v>
      </c>
      <c r="BG94" s="144">
        <f>IF(N94="zákl. přenesená",J94,0)</f>
        <v>0</v>
      </c>
      <c r="BH94" s="144">
        <f>IF(N94="sníž. přenesená",J94,0)</f>
        <v>0</v>
      </c>
      <c r="BI94" s="144">
        <f>IF(N94="nulová",J94,0)</f>
        <v>0</v>
      </c>
      <c r="BJ94" s="18" t="s">
        <v>85</v>
      </c>
      <c r="BK94" s="144">
        <f>ROUND(I94*H94,2)</f>
        <v>0</v>
      </c>
      <c r="BL94" s="18" t="s">
        <v>291</v>
      </c>
      <c r="BM94" s="143" t="s">
        <v>3342</v>
      </c>
    </row>
    <row r="95" spans="2:65" s="1" customFormat="1">
      <c r="B95" s="33"/>
      <c r="D95" s="145" t="s">
        <v>175</v>
      </c>
      <c r="F95" s="146" t="s">
        <v>2275</v>
      </c>
      <c r="I95" s="147"/>
      <c r="L95" s="33"/>
      <c r="M95" s="148"/>
      <c r="T95" s="54"/>
      <c r="AT95" s="18" t="s">
        <v>175</v>
      </c>
      <c r="AU95" s="18" t="s">
        <v>85</v>
      </c>
    </row>
    <row r="96" spans="2:65" s="1" customFormat="1" ht="24.2" customHeight="1">
      <c r="B96" s="33"/>
      <c r="C96" s="132" t="s">
        <v>184</v>
      </c>
      <c r="D96" s="132" t="s">
        <v>168</v>
      </c>
      <c r="E96" s="133" t="s">
        <v>1905</v>
      </c>
      <c r="F96" s="134" t="s">
        <v>1906</v>
      </c>
      <c r="G96" s="135" t="s">
        <v>1049</v>
      </c>
      <c r="H96" s="187"/>
      <c r="I96" s="137"/>
      <c r="J96" s="138">
        <f>ROUND(I96*H96,2)</f>
        <v>0</v>
      </c>
      <c r="K96" s="134" t="s">
        <v>172</v>
      </c>
      <c r="L96" s="33"/>
      <c r="M96" s="139" t="s">
        <v>19</v>
      </c>
      <c r="N96" s="140" t="s">
        <v>44</v>
      </c>
      <c r="P96" s="141">
        <f>O96*H96</f>
        <v>0</v>
      </c>
      <c r="Q96" s="141">
        <v>0</v>
      </c>
      <c r="R96" s="141">
        <f>Q96*H96</f>
        <v>0</v>
      </c>
      <c r="S96" s="141">
        <v>0</v>
      </c>
      <c r="T96" s="142">
        <f>S96*H96</f>
        <v>0</v>
      </c>
      <c r="AR96" s="143" t="s">
        <v>291</v>
      </c>
      <c r="AT96" s="143" t="s">
        <v>168</v>
      </c>
      <c r="AU96" s="143" t="s">
        <v>85</v>
      </c>
      <c r="AY96" s="18" t="s">
        <v>166</v>
      </c>
      <c r="BE96" s="144">
        <f>IF(N96="základní",J96,0)</f>
        <v>0</v>
      </c>
      <c r="BF96" s="144">
        <f>IF(N96="snížená",J96,0)</f>
        <v>0</v>
      </c>
      <c r="BG96" s="144">
        <f>IF(N96="zákl. přenesená",J96,0)</f>
        <v>0</v>
      </c>
      <c r="BH96" s="144">
        <f>IF(N96="sníž. přenesená",J96,0)</f>
        <v>0</v>
      </c>
      <c r="BI96" s="144">
        <f>IF(N96="nulová",J96,0)</f>
        <v>0</v>
      </c>
      <c r="BJ96" s="18" t="s">
        <v>85</v>
      </c>
      <c r="BK96" s="144">
        <f>ROUND(I96*H96,2)</f>
        <v>0</v>
      </c>
      <c r="BL96" s="18" t="s">
        <v>291</v>
      </c>
      <c r="BM96" s="143" t="s">
        <v>3343</v>
      </c>
    </row>
    <row r="97" spans="2:65" s="1" customFormat="1">
      <c r="B97" s="33"/>
      <c r="D97" s="145" t="s">
        <v>175</v>
      </c>
      <c r="F97" s="146" t="s">
        <v>1908</v>
      </c>
      <c r="I97" s="147"/>
      <c r="L97" s="33"/>
      <c r="M97" s="148"/>
      <c r="T97" s="54"/>
      <c r="AT97" s="18" t="s">
        <v>175</v>
      </c>
      <c r="AU97" s="18" t="s">
        <v>85</v>
      </c>
    </row>
    <row r="98" spans="2:65" s="11" customFormat="1" ht="22.9" customHeight="1">
      <c r="B98" s="120"/>
      <c r="D98" s="121" t="s">
        <v>71</v>
      </c>
      <c r="E98" s="130" t="s">
        <v>2281</v>
      </c>
      <c r="F98" s="130" t="s">
        <v>2282</v>
      </c>
      <c r="I98" s="123"/>
      <c r="J98" s="131">
        <f>BK98</f>
        <v>0</v>
      </c>
      <c r="L98" s="120"/>
      <c r="M98" s="125"/>
      <c r="P98" s="126">
        <f>SUM(P99:P102)</f>
        <v>0</v>
      </c>
      <c r="R98" s="126">
        <f>SUM(R99:R102)</f>
        <v>1.84E-2</v>
      </c>
      <c r="T98" s="127">
        <f>SUM(T99:T102)</f>
        <v>0</v>
      </c>
      <c r="AR98" s="121" t="s">
        <v>85</v>
      </c>
      <c r="AT98" s="128" t="s">
        <v>71</v>
      </c>
      <c r="AU98" s="128" t="s">
        <v>79</v>
      </c>
      <c r="AY98" s="121" t="s">
        <v>166</v>
      </c>
      <c r="BK98" s="129">
        <f>SUM(BK99:BK102)</f>
        <v>0</v>
      </c>
    </row>
    <row r="99" spans="2:65" s="1" customFormat="1" ht="24.2" customHeight="1">
      <c r="B99" s="33"/>
      <c r="C99" s="132" t="s">
        <v>173</v>
      </c>
      <c r="D99" s="132" t="s">
        <v>168</v>
      </c>
      <c r="E99" s="133" t="s">
        <v>2283</v>
      </c>
      <c r="F99" s="134" t="s">
        <v>2284</v>
      </c>
      <c r="G99" s="135" t="s">
        <v>948</v>
      </c>
      <c r="H99" s="136">
        <v>2</v>
      </c>
      <c r="I99" s="137"/>
      <c r="J99" s="138">
        <f>ROUND(I99*H99,2)</f>
        <v>0</v>
      </c>
      <c r="K99" s="134" t="s">
        <v>172</v>
      </c>
      <c r="L99" s="33"/>
      <c r="M99" s="139" t="s">
        <v>19</v>
      </c>
      <c r="N99" s="140" t="s">
        <v>44</v>
      </c>
      <c r="P99" s="141">
        <f>O99*H99</f>
        <v>0</v>
      </c>
      <c r="Q99" s="141">
        <v>9.1999999999999998E-3</v>
      </c>
      <c r="R99" s="141">
        <f>Q99*H99</f>
        <v>1.84E-2</v>
      </c>
      <c r="S99" s="141">
        <v>0</v>
      </c>
      <c r="T99" s="142">
        <f>S99*H99</f>
        <v>0</v>
      </c>
      <c r="AR99" s="143" t="s">
        <v>291</v>
      </c>
      <c r="AT99" s="143" t="s">
        <v>168</v>
      </c>
      <c r="AU99" s="143" t="s">
        <v>85</v>
      </c>
      <c r="AY99" s="18" t="s">
        <v>166</v>
      </c>
      <c r="BE99" s="144">
        <f>IF(N99="základní",J99,0)</f>
        <v>0</v>
      </c>
      <c r="BF99" s="144">
        <f>IF(N99="snížená",J99,0)</f>
        <v>0</v>
      </c>
      <c r="BG99" s="144">
        <f>IF(N99="zákl. přenesená",J99,0)</f>
        <v>0</v>
      </c>
      <c r="BH99" s="144">
        <f>IF(N99="sníž. přenesená",J99,0)</f>
        <v>0</v>
      </c>
      <c r="BI99" s="144">
        <f>IF(N99="nulová",J99,0)</f>
        <v>0</v>
      </c>
      <c r="BJ99" s="18" t="s">
        <v>85</v>
      </c>
      <c r="BK99" s="144">
        <f>ROUND(I99*H99,2)</f>
        <v>0</v>
      </c>
      <c r="BL99" s="18" t="s">
        <v>291</v>
      </c>
      <c r="BM99" s="143" t="s">
        <v>3344</v>
      </c>
    </row>
    <row r="100" spans="2:65" s="1" customFormat="1">
      <c r="B100" s="33"/>
      <c r="D100" s="145" t="s">
        <v>175</v>
      </c>
      <c r="F100" s="146" t="s">
        <v>2286</v>
      </c>
      <c r="I100" s="147"/>
      <c r="L100" s="33"/>
      <c r="M100" s="148"/>
      <c r="T100" s="54"/>
      <c r="AT100" s="18" t="s">
        <v>175</v>
      </c>
      <c r="AU100" s="18" t="s">
        <v>85</v>
      </c>
    </row>
    <row r="101" spans="2:65" s="1" customFormat="1" ht="24.2" customHeight="1">
      <c r="B101" s="33"/>
      <c r="C101" s="132" t="s">
        <v>194</v>
      </c>
      <c r="D101" s="132" t="s">
        <v>168</v>
      </c>
      <c r="E101" s="133" t="s">
        <v>2287</v>
      </c>
      <c r="F101" s="134" t="s">
        <v>2288</v>
      </c>
      <c r="G101" s="135" t="s">
        <v>1049</v>
      </c>
      <c r="H101" s="187"/>
      <c r="I101" s="137"/>
      <c r="J101" s="138">
        <f>ROUND(I101*H101,2)</f>
        <v>0</v>
      </c>
      <c r="K101" s="134" t="s">
        <v>172</v>
      </c>
      <c r="L101" s="33"/>
      <c r="M101" s="139" t="s">
        <v>19</v>
      </c>
      <c r="N101" s="140" t="s">
        <v>44</v>
      </c>
      <c r="P101" s="141">
        <f>O101*H101</f>
        <v>0</v>
      </c>
      <c r="Q101" s="141">
        <v>0</v>
      </c>
      <c r="R101" s="141">
        <f>Q101*H101</f>
        <v>0</v>
      </c>
      <c r="S101" s="141">
        <v>0</v>
      </c>
      <c r="T101" s="142">
        <f>S101*H101</f>
        <v>0</v>
      </c>
      <c r="AR101" s="143" t="s">
        <v>291</v>
      </c>
      <c r="AT101" s="143" t="s">
        <v>168</v>
      </c>
      <c r="AU101" s="143" t="s">
        <v>85</v>
      </c>
      <c r="AY101" s="18" t="s">
        <v>166</v>
      </c>
      <c r="BE101" s="144">
        <f>IF(N101="základní",J101,0)</f>
        <v>0</v>
      </c>
      <c r="BF101" s="144">
        <f>IF(N101="snížená",J101,0)</f>
        <v>0</v>
      </c>
      <c r="BG101" s="144">
        <f>IF(N101="zákl. přenesená",J101,0)</f>
        <v>0</v>
      </c>
      <c r="BH101" s="144">
        <f>IF(N101="sníž. přenesená",J101,0)</f>
        <v>0</v>
      </c>
      <c r="BI101" s="144">
        <f>IF(N101="nulová",J101,0)</f>
        <v>0</v>
      </c>
      <c r="BJ101" s="18" t="s">
        <v>85</v>
      </c>
      <c r="BK101" s="144">
        <f>ROUND(I101*H101,2)</f>
        <v>0</v>
      </c>
      <c r="BL101" s="18" t="s">
        <v>291</v>
      </c>
      <c r="BM101" s="143" t="s">
        <v>3345</v>
      </c>
    </row>
    <row r="102" spans="2:65" s="1" customFormat="1">
      <c r="B102" s="33"/>
      <c r="D102" s="145" t="s">
        <v>175</v>
      </c>
      <c r="F102" s="146" t="s">
        <v>2290</v>
      </c>
      <c r="I102" s="147"/>
      <c r="L102" s="33"/>
      <c r="M102" s="189"/>
      <c r="N102" s="190"/>
      <c r="O102" s="190"/>
      <c r="P102" s="190"/>
      <c r="Q102" s="190"/>
      <c r="R102" s="190"/>
      <c r="S102" s="190"/>
      <c r="T102" s="191"/>
      <c r="AT102" s="18" t="s">
        <v>175</v>
      </c>
      <c r="AU102" s="18" t="s">
        <v>85</v>
      </c>
    </row>
    <row r="103" spans="2:65" s="1" customFormat="1" ht="6.95" customHeight="1">
      <c r="B103" s="42"/>
      <c r="C103" s="43"/>
      <c r="D103" s="43"/>
      <c r="E103" s="43"/>
      <c r="F103" s="43"/>
      <c r="G103" s="43"/>
      <c r="H103" s="43"/>
      <c r="I103" s="43"/>
      <c r="J103" s="43"/>
      <c r="K103" s="43"/>
      <c r="L103" s="33"/>
    </row>
  </sheetData>
  <sheetProtection algorithmName="SHA-512" hashValue="txY0q4Y62Vs4Hkwift637BtDO1WKxMnBekFyeB6tKtWrS0PpMXZ6RsGR2QDkonmX6enOTalxqN8R9T0bIBqztA==" saltValue="jQ5CfHq5xtkIp9RlO9RhzE4SSE9GuRi/VOWs88NTEPwLtN0Kv4zsu71XE36fDZrNan85ekez0HNjAQqYLmTNTg==" spinCount="100000" sheet="1" objects="1" scenarios="1" formatColumns="0" formatRows="0" autoFilter="0"/>
  <autoFilter ref="C87:K102"/>
  <mergeCells count="12">
    <mergeCell ref="E80:H80"/>
    <mergeCell ref="L2:V2"/>
    <mergeCell ref="E50:H50"/>
    <mergeCell ref="E52:H52"/>
    <mergeCell ref="E54:H54"/>
    <mergeCell ref="E76:H76"/>
    <mergeCell ref="E78:H78"/>
    <mergeCell ref="E7:H7"/>
    <mergeCell ref="E9:H9"/>
    <mergeCell ref="E11:H11"/>
    <mergeCell ref="E20:H20"/>
    <mergeCell ref="E29:H29"/>
  </mergeCells>
  <hyperlinks>
    <hyperlink ref="F92" r:id="rId1"/>
    <hyperlink ref="F95" r:id="rId2"/>
    <hyperlink ref="F97" r:id="rId3"/>
    <hyperlink ref="F100" r:id="rId4"/>
    <hyperlink ref="F102" r:id="rId5"/>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6"/>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heetViews>
  <sheetFormatPr defaultRowHeight="11.25"/>
  <cols>
    <col min="1" max="1" width="8.33203125" style="196" customWidth="1"/>
    <col min="2" max="2" width="1.6640625" style="196" customWidth="1"/>
    <col min="3" max="4" width="5" style="196" customWidth="1"/>
    <col min="5" max="5" width="11.6640625" style="196" customWidth="1"/>
    <col min="6" max="6" width="9.1640625" style="196" customWidth="1"/>
    <col min="7" max="7" width="5" style="196" customWidth="1"/>
    <col min="8" max="8" width="77.83203125" style="196" customWidth="1"/>
    <col min="9" max="10" width="20" style="196" customWidth="1"/>
    <col min="11" max="11" width="1.6640625" style="196" customWidth="1"/>
  </cols>
  <sheetData>
    <row r="1" spans="2:11" customFormat="1" ht="37.5" customHeight="1"/>
    <row r="2" spans="2:11" customFormat="1" ht="7.5" customHeight="1">
      <c r="B2" s="197"/>
      <c r="C2" s="198"/>
      <c r="D2" s="198"/>
      <c r="E2" s="198"/>
      <c r="F2" s="198"/>
      <c r="G2" s="198"/>
      <c r="H2" s="198"/>
      <c r="I2" s="198"/>
      <c r="J2" s="198"/>
      <c r="K2" s="199"/>
    </row>
    <row r="3" spans="2:11" s="16" customFormat="1" ht="45" customHeight="1">
      <c r="B3" s="200"/>
      <c r="C3" s="434" t="s">
        <v>3346</v>
      </c>
      <c r="D3" s="434"/>
      <c r="E3" s="434"/>
      <c r="F3" s="434"/>
      <c r="G3" s="434"/>
      <c r="H3" s="434"/>
      <c r="I3" s="434"/>
      <c r="J3" s="434"/>
      <c r="K3" s="201"/>
    </row>
    <row r="4" spans="2:11" customFormat="1" ht="25.5" customHeight="1">
      <c r="B4" s="202"/>
      <c r="C4" s="435" t="s">
        <v>3347</v>
      </c>
      <c r="D4" s="435"/>
      <c r="E4" s="435"/>
      <c r="F4" s="435"/>
      <c r="G4" s="435"/>
      <c r="H4" s="435"/>
      <c r="I4" s="435"/>
      <c r="J4" s="435"/>
      <c r="K4" s="203"/>
    </row>
    <row r="5" spans="2:11" customFormat="1" ht="5.25" customHeight="1">
      <c r="B5" s="202"/>
      <c r="C5" s="204"/>
      <c r="D5" s="204"/>
      <c r="E5" s="204"/>
      <c r="F5" s="204"/>
      <c r="G5" s="204"/>
      <c r="H5" s="204"/>
      <c r="I5" s="204"/>
      <c r="J5" s="204"/>
      <c r="K5" s="203"/>
    </row>
    <row r="6" spans="2:11" customFormat="1" ht="15" customHeight="1">
      <c r="B6" s="202"/>
      <c r="C6" s="433" t="s">
        <v>3348</v>
      </c>
      <c r="D6" s="433"/>
      <c r="E6" s="433"/>
      <c r="F6" s="433"/>
      <c r="G6" s="433"/>
      <c r="H6" s="433"/>
      <c r="I6" s="433"/>
      <c r="J6" s="433"/>
      <c r="K6" s="203"/>
    </row>
    <row r="7" spans="2:11" customFormat="1" ht="15" customHeight="1">
      <c r="B7" s="206"/>
      <c r="C7" s="433" t="s">
        <v>3349</v>
      </c>
      <c r="D7" s="433"/>
      <c r="E7" s="433"/>
      <c r="F7" s="433"/>
      <c r="G7" s="433"/>
      <c r="H7" s="433"/>
      <c r="I7" s="433"/>
      <c r="J7" s="433"/>
      <c r="K7" s="203"/>
    </row>
    <row r="8" spans="2:11" customFormat="1" ht="12.75" customHeight="1">
      <c r="B8" s="206"/>
      <c r="C8" s="205"/>
      <c r="D8" s="205"/>
      <c r="E8" s="205"/>
      <c r="F8" s="205"/>
      <c r="G8" s="205"/>
      <c r="H8" s="205"/>
      <c r="I8" s="205"/>
      <c r="J8" s="205"/>
      <c r="K8" s="203"/>
    </row>
    <row r="9" spans="2:11" customFormat="1" ht="15" customHeight="1">
      <c r="B9" s="206"/>
      <c r="C9" s="433" t="s">
        <v>3350</v>
      </c>
      <c r="D9" s="433"/>
      <c r="E9" s="433"/>
      <c r="F9" s="433"/>
      <c r="G9" s="433"/>
      <c r="H9" s="433"/>
      <c r="I9" s="433"/>
      <c r="J9" s="433"/>
      <c r="K9" s="203"/>
    </row>
    <row r="10" spans="2:11" customFormat="1" ht="15" customHeight="1">
      <c r="B10" s="206"/>
      <c r="C10" s="205"/>
      <c r="D10" s="433" t="s">
        <v>3351</v>
      </c>
      <c r="E10" s="433"/>
      <c r="F10" s="433"/>
      <c r="G10" s="433"/>
      <c r="H10" s="433"/>
      <c r="I10" s="433"/>
      <c r="J10" s="433"/>
      <c r="K10" s="203"/>
    </row>
    <row r="11" spans="2:11" customFormat="1" ht="15" customHeight="1">
      <c r="B11" s="206"/>
      <c r="C11" s="207"/>
      <c r="D11" s="433" t="s">
        <v>3352</v>
      </c>
      <c r="E11" s="433"/>
      <c r="F11" s="433"/>
      <c r="G11" s="433"/>
      <c r="H11" s="433"/>
      <c r="I11" s="433"/>
      <c r="J11" s="433"/>
      <c r="K11" s="203"/>
    </row>
    <row r="12" spans="2:11" customFormat="1" ht="15" customHeight="1">
      <c r="B12" s="206"/>
      <c r="C12" s="207"/>
      <c r="D12" s="205"/>
      <c r="E12" s="205"/>
      <c r="F12" s="205"/>
      <c r="G12" s="205"/>
      <c r="H12" s="205"/>
      <c r="I12" s="205"/>
      <c r="J12" s="205"/>
      <c r="K12" s="203"/>
    </row>
    <row r="13" spans="2:11" customFormat="1" ht="15" customHeight="1">
      <c r="B13" s="206"/>
      <c r="C13" s="207"/>
      <c r="D13" s="208" t="s">
        <v>3353</v>
      </c>
      <c r="E13" s="205"/>
      <c r="F13" s="205"/>
      <c r="G13" s="205"/>
      <c r="H13" s="205"/>
      <c r="I13" s="205"/>
      <c r="J13" s="205"/>
      <c r="K13" s="203"/>
    </row>
    <row r="14" spans="2:11" customFormat="1" ht="12.75" customHeight="1">
      <c r="B14" s="206"/>
      <c r="C14" s="207"/>
      <c r="D14" s="207"/>
      <c r="E14" s="207"/>
      <c r="F14" s="207"/>
      <c r="G14" s="207"/>
      <c r="H14" s="207"/>
      <c r="I14" s="207"/>
      <c r="J14" s="207"/>
      <c r="K14" s="203"/>
    </row>
    <row r="15" spans="2:11" customFormat="1" ht="15" customHeight="1">
      <c r="B15" s="206"/>
      <c r="C15" s="207"/>
      <c r="D15" s="433" t="s">
        <v>3354</v>
      </c>
      <c r="E15" s="433"/>
      <c r="F15" s="433"/>
      <c r="G15" s="433"/>
      <c r="H15" s="433"/>
      <c r="I15" s="433"/>
      <c r="J15" s="433"/>
      <c r="K15" s="203"/>
    </row>
    <row r="16" spans="2:11" customFormat="1" ht="15" customHeight="1">
      <c r="B16" s="206"/>
      <c r="C16" s="207"/>
      <c r="D16" s="433" t="s">
        <v>3355</v>
      </c>
      <c r="E16" s="433"/>
      <c r="F16" s="433"/>
      <c r="G16" s="433"/>
      <c r="H16" s="433"/>
      <c r="I16" s="433"/>
      <c r="J16" s="433"/>
      <c r="K16" s="203"/>
    </row>
    <row r="17" spans="2:11" customFormat="1" ht="15" customHeight="1">
      <c r="B17" s="206"/>
      <c r="C17" s="207"/>
      <c r="D17" s="433" t="s">
        <v>3356</v>
      </c>
      <c r="E17" s="433"/>
      <c r="F17" s="433"/>
      <c r="G17" s="433"/>
      <c r="H17" s="433"/>
      <c r="I17" s="433"/>
      <c r="J17" s="433"/>
      <c r="K17" s="203"/>
    </row>
    <row r="18" spans="2:11" customFormat="1" ht="15" customHeight="1">
      <c r="B18" s="206"/>
      <c r="C18" s="207"/>
      <c r="D18" s="207"/>
      <c r="E18" s="209" t="s">
        <v>78</v>
      </c>
      <c r="F18" s="433" t="s">
        <v>3357</v>
      </c>
      <c r="G18" s="433"/>
      <c r="H18" s="433"/>
      <c r="I18" s="433"/>
      <c r="J18" s="433"/>
      <c r="K18" s="203"/>
    </row>
    <row r="19" spans="2:11" customFormat="1" ht="15" customHeight="1">
      <c r="B19" s="206"/>
      <c r="C19" s="207"/>
      <c r="D19" s="207"/>
      <c r="E19" s="209" t="s">
        <v>3358</v>
      </c>
      <c r="F19" s="433" t="s">
        <v>3359</v>
      </c>
      <c r="G19" s="433"/>
      <c r="H19" s="433"/>
      <c r="I19" s="433"/>
      <c r="J19" s="433"/>
      <c r="K19" s="203"/>
    </row>
    <row r="20" spans="2:11" customFormat="1" ht="15" customHeight="1">
      <c r="B20" s="206"/>
      <c r="C20" s="207"/>
      <c r="D20" s="207"/>
      <c r="E20" s="209" t="s">
        <v>3360</v>
      </c>
      <c r="F20" s="433" t="s">
        <v>3361</v>
      </c>
      <c r="G20" s="433"/>
      <c r="H20" s="433"/>
      <c r="I20" s="433"/>
      <c r="J20" s="433"/>
      <c r="K20" s="203"/>
    </row>
    <row r="21" spans="2:11" customFormat="1" ht="15" customHeight="1">
      <c r="B21" s="206"/>
      <c r="C21" s="207"/>
      <c r="D21" s="207"/>
      <c r="E21" s="209" t="s">
        <v>3362</v>
      </c>
      <c r="F21" s="433" t="s">
        <v>3363</v>
      </c>
      <c r="G21" s="433"/>
      <c r="H21" s="433"/>
      <c r="I21" s="433"/>
      <c r="J21" s="433"/>
      <c r="K21" s="203"/>
    </row>
    <row r="22" spans="2:11" customFormat="1" ht="15" customHeight="1">
      <c r="B22" s="206"/>
      <c r="C22" s="207"/>
      <c r="D22" s="207"/>
      <c r="E22" s="209" t="s">
        <v>3175</v>
      </c>
      <c r="F22" s="433" t="s">
        <v>3176</v>
      </c>
      <c r="G22" s="433"/>
      <c r="H22" s="433"/>
      <c r="I22" s="433"/>
      <c r="J22" s="433"/>
      <c r="K22" s="203"/>
    </row>
    <row r="23" spans="2:11" customFormat="1" ht="15" customHeight="1">
      <c r="B23" s="206"/>
      <c r="C23" s="207"/>
      <c r="D23" s="207"/>
      <c r="E23" s="209" t="s">
        <v>84</v>
      </c>
      <c r="F23" s="433" t="s">
        <v>3364</v>
      </c>
      <c r="G23" s="433"/>
      <c r="H23" s="433"/>
      <c r="I23" s="433"/>
      <c r="J23" s="433"/>
      <c r="K23" s="203"/>
    </row>
    <row r="24" spans="2:11" customFormat="1" ht="12.75" customHeight="1">
      <c r="B24" s="206"/>
      <c r="C24" s="207"/>
      <c r="D24" s="207"/>
      <c r="E24" s="207"/>
      <c r="F24" s="207"/>
      <c r="G24" s="207"/>
      <c r="H24" s="207"/>
      <c r="I24" s="207"/>
      <c r="J24" s="207"/>
      <c r="K24" s="203"/>
    </row>
    <row r="25" spans="2:11" customFormat="1" ht="15" customHeight="1">
      <c r="B25" s="206"/>
      <c r="C25" s="433" t="s">
        <v>3365</v>
      </c>
      <c r="D25" s="433"/>
      <c r="E25" s="433"/>
      <c r="F25" s="433"/>
      <c r="G25" s="433"/>
      <c r="H25" s="433"/>
      <c r="I25" s="433"/>
      <c r="J25" s="433"/>
      <c r="K25" s="203"/>
    </row>
    <row r="26" spans="2:11" customFormat="1" ht="15" customHeight="1">
      <c r="B26" s="206"/>
      <c r="C26" s="433" t="s">
        <v>3366</v>
      </c>
      <c r="D26" s="433"/>
      <c r="E26" s="433"/>
      <c r="F26" s="433"/>
      <c r="G26" s="433"/>
      <c r="H26" s="433"/>
      <c r="I26" s="433"/>
      <c r="J26" s="433"/>
      <c r="K26" s="203"/>
    </row>
    <row r="27" spans="2:11" customFormat="1" ht="15" customHeight="1">
      <c r="B27" s="206"/>
      <c r="C27" s="205"/>
      <c r="D27" s="433" t="s">
        <v>3367</v>
      </c>
      <c r="E27" s="433"/>
      <c r="F27" s="433"/>
      <c r="G27" s="433"/>
      <c r="H27" s="433"/>
      <c r="I27" s="433"/>
      <c r="J27" s="433"/>
      <c r="K27" s="203"/>
    </row>
    <row r="28" spans="2:11" customFormat="1" ht="15" customHeight="1">
      <c r="B28" s="206"/>
      <c r="C28" s="207"/>
      <c r="D28" s="433" t="s">
        <v>3368</v>
      </c>
      <c r="E28" s="433"/>
      <c r="F28" s="433"/>
      <c r="G28" s="433"/>
      <c r="H28" s="433"/>
      <c r="I28" s="433"/>
      <c r="J28" s="433"/>
      <c r="K28" s="203"/>
    </row>
    <row r="29" spans="2:11" customFormat="1" ht="12.75" customHeight="1">
      <c r="B29" s="206"/>
      <c r="C29" s="207"/>
      <c r="D29" s="207"/>
      <c r="E29" s="207"/>
      <c r="F29" s="207"/>
      <c r="G29" s="207"/>
      <c r="H29" s="207"/>
      <c r="I29" s="207"/>
      <c r="J29" s="207"/>
      <c r="K29" s="203"/>
    </row>
    <row r="30" spans="2:11" customFormat="1" ht="15" customHeight="1">
      <c r="B30" s="206"/>
      <c r="C30" s="207"/>
      <c r="D30" s="433" t="s">
        <v>3369</v>
      </c>
      <c r="E30" s="433"/>
      <c r="F30" s="433"/>
      <c r="G30" s="433"/>
      <c r="H30" s="433"/>
      <c r="I30" s="433"/>
      <c r="J30" s="433"/>
      <c r="K30" s="203"/>
    </row>
    <row r="31" spans="2:11" customFormat="1" ht="15" customHeight="1">
      <c r="B31" s="206"/>
      <c r="C31" s="207"/>
      <c r="D31" s="433" t="s">
        <v>3370</v>
      </c>
      <c r="E31" s="433"/>
      <c r="F31" s="433"/>
      <c r="G31" s="433"/>
      <c r="H31" s="433"/>
      <c r="I31" s="433"/>
      <c r="J31" s="433"/>
      <c r="K31" s="203"/>
    </row>
    <row r="32" spans="2:11" customFormat="1" ht="12.75" customHeight="1">
      <c r="B32" s="206"/>
      <c r="C32" s="207"/>
      <c r="D32" s="207"/>
      <c r="E32" s="207"/>
      <c r="F32" s="207"/>
      <c r="G32" s="207"/>
      <c r="H32" s="207"/>
      <c r="I32" s="207"/>
      <c r="J32" s="207"/>
      <c r="K32" s="203"/>
    </row>
    <row r="33" spans="2:11" customFormat="1" ht="15" customHeight="1">
      <c r="B33" s="206"/>
      <c r="C33" s="207"/>
      <c r="D33" s="433" t="s">
        <v>3371</v>
      </c>
      <c r="E33" s="433"/>
      <c r="F33" s="433"/>
      <c r="G33" s="433"/>
      <c r="H33" s="433"/>
      <c r="I33" s="433"/>
      <c r="J33" s="433"/>
      <c r="K33" s="203"/>
    </row>
    <row r="34" spans="2:11" customFormat="1" ht="15" customHeight="1">
      <c r="B34" s="206"/>
      <c r="C34" s="207"/>
      <c r="D34" s="433" t="s">
        <v>3372</v>
      </c>
      <c r="E34" s="433"/>
      <c r="F34" s="433"/>
      <c r="G34" s="433"/>
      <c r="H34" s="433"/>
      <c r="I34" s="433"/>
      <c r="J34" s="433"/>
      <c r="K34" s="203"/>
    </row>
    <row r="35" spans="2:11" customFormat="1" ht="15" customHeight="1">
      <c r="B35" s="206"/>
      <c r="C35" s="207"/>
      <c r="D35" s="433" t="s">
        <v>3373</v>
      </c>
      <c r="E35" s="433"/>
      <c r="F35" s="433"/>
      <c r="G35" s="433"/>
      <c r="H35" s="433"/>
      <c r="I35" s="433"/>
      <c r="J35" s="433"/>
      <c r="K35" s="203"/>
    </row>
    <row r="36" spans="2:11" customFormat="1" ht="15" customHeight="1">
      <c r="B36" s="206"/>
      <c r="C36" s="207"/>
      <c r="D36" s="205"/>
      <c r="E36" s="208" t="s">
        <v>152</v>
      </c>
      <c r="F36" s="205"/>
      <c r="G36" s="433" t="s">
        <v>3374</v>
      </c>
      <c r="H36" s="433"/>
      <c r="I36" s="433"/>
      <c r="J36" s="433"/>
      <c r="K36" s="203"/>
    </row>
    <row r="37" spans="2:11" customFormat="1" ht="30.75" customHeight="1">
      <c r="B37" s="206"/>
      <c r="C37" s="207"/>
      <c r="D37" s="205"/>
      <c r="E37" s="208" t="s">
        <v>3375</v>
      </c>
      <c r="F37" s="205"/>
      <c r="G37" s="433" t="s">
        <v>3376</v>
      </c>
      <c r="H37" s="433"/>
      <c r="I37" s="433"/>
      <c r="J37" s="433"/>
      <c r="K37" s="203"/>
    </row>
    <row r="38" spans="2:11" customFormat="1" ht="15" customHeight="1">
      <c r="B38" s="206"/>
      <c r="C38" s="207"/>
      <c r="D38" s="205"/>
      <c r="E38" s="208" t="s">
        <v>53</v>
      </c>
      <c r="F38" s="205"/>
      <c r="G38" s="433" t="s">
        <v>3377</v>
      </c>
      <c r="H38" s="433"/>
      <c r="I38" s="433"/>
      <c r="J38" s="433"/>
      <c r="K38" s="203"/>
    </row>
    <row r="39" spans="2:11" customFormat="1" ht="15" customHeight="1">
      <c r="B39" s="206"/>
      <c r="C39" s="207"/>
      <c r="D39" s="205"/>
      <c r="E39" s="208" t="s">
        <v>54</v>
      </c>
      <c r="F39" s="205"/>
      <c r="G39" s="433" t="s">
        <v>3378</v>
      </c>
      <c r="H39" s="433"/>
      <c r="I39" s="433"/>
      <c r="J39" s="433"/>
      <c r="K39" s="203"/>
    </row>
    <row r="40" spans="2:11" customFormat="1" ht="15" customHeight="1">
      <c r="B40" s="206"/>
      <c r="C40" s="207"/>
      <c r="D40" s="205"/>
      <c r="E40" s="208" t="s">
        <v>153</v>
      </c>
      <c r="F40" s="205"/>
      <c r="G40" s="433" t="s">
        <v>3379</v>
      </c>
      <c r="H40" s="433"/>
      <c r="I40" s="433"/>
      <c r="J40" s="433"/>
      <c r="K40" s="203"/>
    </row>
    <row r="41" spans="2:11" customFormat="1" ht="15" customHeight="1">
      <c r="B41" s="206"/>
      <c r="C41" s="207"/>
      <c r="D41" s="205"/>
      <c r="E41" s="208" t="s">
        <v>154</v>
      </c>
      <c r="F41" s="205"/>
      <c r="G41" s="433" t="s">
        <v>3380</v>
      </c>
      <c r="H41" s="433"/>
      <c r="I41" s="433"/>
      <c r="J41" s="433"/>
      <c r="K41" s="203"/>
    </row>
    <row r="42" spans="2:11" customFormat="1" ht="15" customHeight="1">
      <c r="B42" s="206"/>
      <c r="C42" s="207"/>
      <c r="D42" s="205"/>
      <c r="E42" s="208" t="s">
        <v>3381</v>
      </c>
      <c r="F42" s="205"/>
      <c r="G42" s="433" t="s">
        <v>3382</v>
      </c>
      <c r="H42" s="433"/>
      <c r="I42" s="433"/>
      <c r="J42" s="433"/>
      <c r="K42" s="203"/>
    </row>
    <row r="43" spans="2:11" customFormat="1" ht="15" customHeight="1">
      <c r="B43" s="206"/>
      <c r="C43" s="207"/>
      <c r="D43" s="205"/>
      <c r="E43" s="208"/>
      <c r="F43" s="205"/>
      <c r="G43" s="433" t="s">
        <v>3383</v>
      </c>
      <c r="H43" s="433"/>
      <c r="I43" s="433"/>
      <c r="J43" s="433"/>
      <c r="K43" s="203"/>
    </row>
    <row r="44" spans="2:11" customFormat="1" ht="15" customHeight="1">
      <c r="B44" s="206"/>
      <c r="C44" s="207"/>
      <c r="D44" s="205"/>
      <c r="E44" s="208" t="s">
        <v>3384</v>
      </c>
      <c r="F44" s="205"/>
      <c r="G44" s="433" t="s">
        <v>3385</v>
      </c>
      <c r="H44" s="433"/>
      <c r="I44" s="433"/>
      <c r="J44" s="433"/>
      <c r="K44" s="203"/>
    </row>
    <row r="45" spans="2:11" customFormat="1" ht="15" customHeight="1">
      <c r="B45" s="206"/>
      <c r="C45" s="207"/>
      <c r="D45" s="205"/>
      <c r="E45" s="208" t="s">
        <v>156</v>
      </c>
      <c r="F45" s="205"/>
      <c r="G45" s="433" t="s">
        <v>3386</v>
      </c>
      <c r="H45" s="433"/>
      <c r="I45" s="433"/>
      <c r="J45" s="433"/>
      <c r="K45" s="203"/>
    </row>
    <row r="46" spans="2:11" customFormat="1" ht="12.75" customHeight="1">
      <c r="B46" s="206"/>
      <c r="C46" s="207"/>
      <c r="D46" s="205"/>
      <c r="E46" s="205"/>
      <c r="F46" s="205"/>
      <c r="G46" s="205"/>
      <c r="H46" s="205"/>
      <c r="I46" s="205"/>
      <c r="J46" s="205"/>
      <c r="K46" s="203"/>
    </row>
    <row r="47" spans="2:11" customFormat="1" ht="15" customHeight="1">
      <c r="B47" s="206"/>
      <c r="C47" s="207"/>
      <c r="D47" s="433" t="s">
        <v>3387</v>
      </c>
      <c r="E47" s="433"/>
      <c r="F47" s="433"/>
      <c r="G47" s="433"/>
      <c r="H47" s="433"/>
      <c r="I47" s="433"/>
      <c r="J47" s="433"/>
      <c r="K47" s="203"/>
    </row>
    <row r="48" spans="2:11" customFormat="1" ht="15" customHeight="1">
      <c r="B48" s="206"/>
      <c r="C48" s="207"/>
      <c r="D48" s="207"/>
      <c r="E48" s="433" t="s">
        <v>3388</v>
      </c>
      <c r="F48" s="433"/>
      <c r="G48" s="433"/>
      <c r="H48" s="433"/>
      <c r="I48" s="433"/>
      <c r="J48" s="433"/>
      <c r="K48" s="203"/>
    </row>
    <row r="49" spans="2:11" customFormat="1" ht="15" customHeight="1">
      <c r="B49" s="206"/>
      <c r="C49" s="207"/>
      <c r="D49" s="207"/>
      <c r="E49" s="433" t="s">
        <v>3389</v>
      </c>
      <c r="F49" s="433"/>
      <c r="G49" s="433"/>
      <c r="H49" s="433"/>
      <c r="I49" s="433"/>
      <c r="J49" s="433"/>
      <c r="K49" s="203"/>
    </row>
    <row r="50" spans="2:11" customFormat="1" ht="15" customHeight="1">
      <c r="B50" s="206"/>
      <c r="C50" s="207"/>
      <c r="D50" s="207"/>
      <c r="E50" s="433" t="s">
        <v>3390</v>
      </c>
      <c r="F50" s="433"/>
      <c r="G50" s="433"/>
      <c r="H50" s="433"/>
      <c r="I50" s="433"/>
      <c r="J50" s="433"/>
      <c r="K50" s="203"/>
    </row>
    <row r="51" spans="2:11" customFormat="1" ht="15" customHeight="1">
      <c r="B51" s="206"/>
      <c r="C51" s="207"/>
      <c r="D51" s="433" t="s">
        <v>3391</v>
      </c>
      <c r="E51" s="433"/>
      <c r="F51" s="433"/>
      <c r="G51" s="433"/>
      <c r="H51" s="433"/>
      <c r="I51" s="433"/>
      <c r="J51" s="433"/>
      <c r="K51" s="203"/>
    </row>
    <row r="52" spans="2:11" customFormat="1" ht="25.5" customHeight="1">
      <c r="B52" s="202"/>
      <c r="C52" s="435" t="s">
        <v>3392</v>
      </c>
      <c r="D52" s="435"/>
      <c r="E52" s="435"/>
      <c r="F52" s="435"/>
      <c r="G52" s="435"/>
      <c r="H52" s="435"/>
      <c r="I52" s="435"/>
      <c r="J52" s="435"/>
      <c r="K52" s="203"/>
    </row>
    <row r="53" spans="2:11" customFormat="1" ht="5.25" customHeight="1">
      <c r="B53" s="202"/>
      <c r="C53" s="204"/>
      <c r="D53" s="204"/>
      <c r="E53" s="204"/>
      <c r="F53" s="204"/>
      <c r="G53" s="204"/>
      <c r="H53" s="204"/>
      <c r="I53" s="204"/>
      <c r="J53" s="204"/>
      <c r="K53" s="203"/>
    </row>
    <row r="54" spans="2:11" customFormat="1" ht="15" customHeight="1">
      <c r="B54" s="202"/>
      <c r="C54" s="433" t="s">
        <v>3393</v>
      </c>
      <c r="D54" s="433"/>
      <c r="E54" s="433"/>
      <c r="F54" s="433"/>
      <c r="G54" s="433"/>
      <c r="H54" s="433"/>
      <c r="I54" s="433"/>
      <c r="J54" s="433"/>
      <c r="K54" s="203"/>
    </row>
    <row r="55" spans="2:11" customFormat="1" ht="15" customHeight="1">
      <c r="B55" s="202"/>
      <c r="C55" s="433" t="s">
        <v>3394</v>
      </c>
      <c r="D55" s="433"/>
      <c r="E55" s="433"/>
      <c r="F55" s="433"/>
      <c r="G55" s="433"/>
      <c r="H55" s="433"/>
      <c r="I55" s="433"/>
      <c r="J55" s="433"/>
      <c r="K55" s="203"/>
    </row>
    <row r="56" spans="2:11" customFormat="1" ht="12.75" customHeight="1">
      <c r="B56" s="202"/>
      <c r="C56" s="205"/>
      <c r="D56" s="205"/>
      <c r="E56" s="205"/>
      <c r="F56" s="205"/>
      <c r="G56" s="205"/>
      <c r="H56" s="205"/>
      <c r="I56" s="205"/>
      <c r="J56" s="205"/>
      <c r="K56" s="203"/>
    </row>
    <row r="57" spans="2:11" customFormat="1" ht="15" customHeight="1">
      <c r="B57" s="202"/>
      <c r="C57" s="433" t="s">
        <v>3395</v>
      </c>
      <c r="D57" s="433"/>
      <c r="E57" s="433"/>
      <c r="F57" s="433"/>
      <c r="G57" s="433"/>
      <c r="H57" s="433"/>
      <c r="I57" s="433"/>
      <c r="J57" s="433"/>
      <c r="K57" s="203"/>
    </row>
    <row r="58" spans="2:11" customFormat="1" ht="15" customHeight="1">
      <c r="B58" s="202"/>
      <c r="C58" s="207"/>
      <c r="D58" s="433" t="s">
        <v>3396</v>
      </c>
      <c r="E58" s="433"/>
      <c r="F58" s="433"/>
      <c r="G58" s="433"/>
      <c r="H58" s="433"/>
      <c r="I58" s="433"/>
      <c r="J58" s="433"/>
      <c r="K58" s="203"/>
    </row>
    <row r="59" spans="2:11" customFormat="1" ht="15" customHeight="1">
      <c r="B59" s="202"/>
      <c r="C59" s="207"/>
      <c r="D59" s="433" t="s">
        <v>3397</v>
      </c>
      <c r="E59" s="433"/>
      <c r="F59" s="433"/>
      <c r="G59" s="433"/>
      <c r="H59" s="433"/>
      <c r="I59" s="433"/>
      <c r="J59" s="433"/>
      <c r="K59" s="203"/>
    </row>
    <row r="60" spans="2:11" customFormat="1" ht="15" customHeight="1">
      <c r="B60" s="202"/>
      <c r="C60" s="207"/>
      <c r="D60" s="433" t="s">
        <v>3398</v>
      </c>
      <c r="E60" s="433"/>
      <c r="F60" s="433"/>
      <c r="G60" s="433"/>
      <c r="H60" s="433"/>
      <c r="I60" s="433"/>
      <c r="J60" s="433"/>
      <c r="K60" s="203"/>
    </row>
    <row r="61" spans="2:11" customFormat="1" ht="15" customHeight="1">
      <c r="B61" s="202"/>
      <c r="C61" s="207"/>
      <c r="D61" s="433" t="s">
        <v>3399</v>
      </c>
      <c r="E61" s="433"/>
      <c r="F61" s="433"/>
      <c r="G61" s="433"/>
      <c r="H61" s="433"/>
      <c r="I61" s="433"/>
      <c r="J61" s="433"/>
      <c r="K61" s="203"/>
    </row>
    <row r="62" spans="2:11" customFormat="1" ht="15" customHeight="1">
      <c r="B62" s="202"/>
      <c r="C62" s="207"/>
      <c r="D62" s="437" t="s">
        <v>3400</v>
      </c>
      <c r="E62" s="437"/>
      <c r="F62" s="437"/>
      <c r="G62" s="437"/>
      <c r="H62" s="437"/>
      <c r="I62" s="437"/>
      <c r="J62" s="437"/>
      <c r="K62" s="203"/>
    </row>
    <row r="63" spans="2:11" customFormat="1" ht="15" customHeight="1">
      <c r="B63" s="202"/>
      <c r="C63" s="207"/>
      <c r="D63" s="433" t="s">
        <v>3401</v>
      </c>
      <c r="E63" s="433"/>
      <c r="F63" s="433"/>
      <c r="G63" s="433"/>
      <c r="H63" s="433"/>
      <c r="I63" s="433"/>
      <c r="J63" s="433"/>
      <c r="K63" s="203"/>
    </row>
    <row r="64" spans="2:11" customFormat="1" ht="12.75" customHeight="1">
      <c r="B64" s="202"/>
      <c r="C64" s="207"/>
      <c r="D64" s="207"/>
      <c r="E64" s="210"/>
      <c r="F64" s="207"/>
      <c r="G64" s="207"/>
      <c r="H64" s="207"/>
      <c r="I64" s="207"/>
      <c r="J64" s="207"/>
      <c r="K64" s="203"/>
    </row>
    <row r="65" spans="2:11" customFormat="1" ht="15" customHeight="1">
      <c r="B65" s="202"/>
      <c r="C65" s="207"/>
      <c r="D65" s="433" t="s">
        <v>3402</v>
      </c>
      <c r="E65" s="433"/>
      <c r="F65" s="433"/>
      <c r="G65" s="433"/>
      <c r="H65" s="433"/>
      <c r="I65" s="433"/>
      <c r="J65" s="433"/>
      <c r="K65" s="203"/>
    </row>
    <row r="66" spans="2:11" customFormat="1" ht="15" customHeight="1">
      <c r="B66" s="202"/>
      <c r="C66" s="207"/>
      <c r="D66" s="437" t="s">
        <v>3403</v>
      </c>
      <c r="E66" s="437"/>
      <c r="F66" s="437"/>
      <c r="G66" s="437"/>
      <c r="H66" s="437"/>
      <c r="I66" s="437"/>
      <c r="J66" s="437"/>
      <c r="K66" s="203"/>
    </row>
    <row r="67" spans="2:11" customFormat="1" ht="15" customHeight="1">
      <c r="B67" s="202"/>
      <c r="C67" s="207"/>
      <c r="D67" s="433" t="s">
        <v>3404</v>
      </c>
      <c r="E67" s="433"/>
      <c r="F67" s="433"/>
      <c r="G67" s="433"/>
      <c r="H67" s="433"/>
      <c r="I67" s="433"/>
      <c r="J67" s="433"/>
      <c r="K67" s="203"/>
    </row>
    <row r="68" spans="2:11" customFormat="1" ht="15" customHeight="1">
      <c r="B68" s="202"/>
      <c r="C68" s="207"/>
      <c r="D68" s="433" t="s">
        <v>3405</v>
      </c>
      <c r="E68" s="433"/>
      <c r="F68" s="433"/>
      <c r="G68" s="433"/>
      <c r="H68" s="433"/>
      <c r="I68" s="433"/>
      <c r="J68" s="433"/>
      <c r="K68" s="203"/>
    </row>
    <row r="69" spans="2:11" customFormat="1" ht="15" customHeight="1">
      <c r="B69" s="202"/>
      <c r="C69" s="207"/>
      <c r="D69" s="433" t="s">
        <v>3406</v>
      </c>
      <c r="E69" s="433"/>
      <c r="F69" s="433"/>
      <c r="G69" s="433"/>
      <c r="H69" s="433"/>
      <c r="I69" s="433"/>
      <c r="J69" s="433"/>
      <c r="K69" s="203"/>
    </row>
    <row r="70" spans="2:11" customFormat="1" ht="15" customHeight="1">
      <c r="B70" s="202"/>
      <c r="C70" s="207"/>
      <c r="D70" s="433" t="s">
        <v>3407</v>
      </c>
      <c r="E70" s="433"/>
      <c r="F70" s="433"/>
      <c r="G70" s="433"/>
      <c r="H70" s="433"/>
      <c r="I70" s="433"/>
      <c r="J70" s="433"/>
      <c r="K70" s="203"/>
    </row>
    <row r="71" spans="2:11" customFormat="1" ht="12.75" customHeight="1">
      <c r="B71" s="211"/>
      <c r="C71" s="212"/>
      <c r="D71" s="212"/>
      <c r="E71" s="212"/>
      <c r="F71" s="212"/>
      <c r="G71" s="212"/>
      <c r="H71" s="212"/>
      <c r="I71" s="212"/>
      <c r="J71" s="212"/>
      <c r="K71" s="213"/>
    </row>
    <row r="72" spans="2:11" customFormat="1" ht="18.75" customHeight="1">
      <c r="B72" s="214"/>
      <c r="C72" s="214"/>
      <c r="D72" s="214"/>
      <c r="E72" s="214"/>
      <c r="F72" s="214"/>
      <c r="G72" s="214"/>
      <c r="H72" s="214"/>
      <c r="I72" s="214"/>
      <c r="J72" s="214"/>
      <c r="K72" s="215"/>
    </row>
    <row r="73" spans="2:11" customFormat="1" ht="18.75" customHeight="1">
      <c r="B73" s="215"/>
      <c r="C73" s="215"/>
      <c r="D73" s="215"/>
      <c r="E73" s="215"/>
      <c r="F73" s="215"/>
      <c r="G73" s="215"/>
      <c r="H73" s="215"/>
      <c r="I73" s="215"/>
      <c r="J73" s="215"/>
      <c r="K73" s="215"/>
    </row>
    <row r="74" spans="2:11" customFormat="1" ht="7.5" customHeight="1">
      <c r="B74" s="216"/>
      <c r="C74" s="217"/>
      <c r="D74" s="217"/>
      <c r="E74" s="217"/>
      <c r="F74" s="217"/>
      <c r="G74" s="217"/>
      <c r="H74" s="217"/>
      <c r="I74" s="217"/>
      <c r="J74" s="217"/>
      <c r="K74" s="218"/>
    </row>
    <row r="75" spans="2:11" customFormat="1" ht="45" customHeight="1">
      <c r="B75" s="219"/>
      <c r="C75" s="436" t="s">
        <v>3408</v>
      </c>
      <c r="D75" s="436"/>
      <c r="E75" s="436"/>
      <c r="F75" s="436"/>
      <c r="G75" s="436"/>
      <c r="H75" s="436"/>
      <c r="I75" s="436"/>
      <c r="J75" s="436"/>
      <c r="K75" s="220"/>
    </row>
    <row r="76" spans="2:11" customFormat="1" ht="17.25" customHeight="1">
      <c r="B76" s="219"/>
      <c r="C76" s="221" t="s">
        <v>3409</v>
      </c>
      <c r="D76" s="221"/>
      <c r="E76" s="221"/>
      <c r="F76" s="221" t="s">
        <v>3410</v>
      </c>
      <c r="G76" s="222"/>
      <c r="H76" s="221" t="s">
        <v>54</v>
      </c>
      <c r="I76" s="221" t="s">
        <v>57</v>
      </c>
      <c r="J76" s="221" t="s">
        <v>3411</v>
      </c>
      <c r="K76" s="220"/>
    </row>
    <row r="77" spans="2:11" customFormat="1" ht="17.25" customHeight="1">
      <c r="B77" s="219"/>
      <c r="C77" s="223" t="s">
        <v>3412</v>
      </c>
      <c r="D77" s="223"/>
      <c r="E77" s="223"/>
      <c r="F77" s="224" t="s">
        <v>3413</v>
      </c>
      <c r="G77" s="225"/>
      <c r="H77" s="223"/>
      <c r="I77" s="223"/>
      <c r="J77" s="223" t="s">
        <v>3414</v>
      </c>
      <c r="K77" s="220"/>
    </row>
    <row r="78" spans="2:11" customFormat="1" ht="5.25" customHeight="1">
      <c r="B78" s="219"/>
      <c r="C78" s="226"/>
      <c r="D78" s="226"/>
      <c r="E78" s="226"/>
      <c r="F78" s="226"/>
      <c r="G78" s="227"/>
      <c r="H78" s="226"/>
      <c r="I78" s="226"/>
      <c r="J78" s="226"/>
      <c r="K78" s="220"/>
    </row>
    <row r="79" spans="2:11" customFormat="1" ht="15" customHeight="1">
      <c r="B79" s="219"/>
      <c r="C79" s="208" t="s">
        <v>53</v>
      </c>
      <c r="D79" s="228"/>
      <c r="E79" s="228"/>
      <c r="F79" s="229" t="s">
        <v>3415</v>
      </c>
      <c r="G79" s="230"/>
      <c r="H79" s="208" t="s">
        <v>3416</v>
      </c>
      <c r="I79" s="208" t="s">
        <v>3417</v>
      </c>
      <c r="J79" s="208">
        <v>20</v>
      </c>
      <c r="K79" s="220"/>
    </row>
    <row r="80" spans="2:11" customFormat="1" ht="15" customHeight="1">
      <c r="B80" s="219"/>
      <c r="C80" s="208" t="s">
        <v>3418</v>
      </c>
      <c r="D80" s="208"/>
      <c r="E80" s="208"/>
      <c r="F80" s="229" t="s">
        <v>3415</v>
      </c>
      <c r="G80" s="230"/>
      <c r="H80" s="208" t="s">
        <v>3419</v>
      </c>
      <c r="I80" s="208" t="s">
        <v>3417</v>
      </c>
      <c r="J80" s="208">
        <v>120</v>
      </c>
      <c r="K80" s="220"/>
    </row>
    <row r="81" spans="2:11" customFormat="1" ht="15" customHeight="1">
      <c r="B81" s="231"/>
      <c r="C81" s="208" t="s">
        <v>3420</v>
      </c>
      <c r="D81" s="208"/>
      <c r="E81" s="208"/>
      <c r="F81" s="229" t="s">
        <v>3421</v>
      </c>
      <c r="G81" s="230"/>
      <c r="H81" s="208" t="s">
        <v>3422</v>
      </c>
      <c r="I81" s="208" t="s">
        <v>3417</v>
      </c>
      <c r="J81" s="208">
        <v>50</v>
      </c>
      <c r="K81" s="220"/>
    </row>
    <row r="82" spans="2:11" customFormat="1" ht="15" customHeight="1">
      <c r="B82" s="231"/>
      <c r="C82" s="208" t="s">
        <v>3423</v>
      </c>
      <c r="D82" s="208"/>
      <c r="E82" s="208"/>
      <c r="F82" s="229" t="s">
        <v>3415</v>
      </c>
      <c r="G82" s="230"/>
      <c r="H82" s="208" t="s">
        <v>3424</v>
      </c>
      <c r="I82" s="208" t="s">
        <v>3425</v>
      </c>
      <c r="J82" s="208"/>
      <c r="K82" s="220"/>
    </row>
    <row r="83" spans="2:11" customFormat="1" ht="15" customHeight="1">
      <c r="B83" s="231"/>
      <c r="C83" s="208" t="s">
        <v>3426</v>
      </c>
      <c r="D83" s="208"/>
      <c r="E83" s="208"/>
      <c r="F83" s="229" t="s">
        <v>3421</v>
      </c>
      <c r="G83" s="208"/>
      <c r="H83" s="208" t="s">
        <v>3427</v>
      </c>
      <c r="I83" s="208" t="s">
        <v>3417</v>
      </c>
      <c r="J83" s="208">
        <v>15</v>
      </c>
      <c r="K83" s="220"/>
    </row>
    <row r="84" spans="2:11" customFormat="1" ht="15" customHeight="1">
      <c r="B84" s="231"/>
      <c r="C84" s="208" t="s">
        <v>3428</v>
      </c>
      <c r="D84" s="208"/>
      <c r="E84" s="208"/>
      <c r="F84" s="229" t="s">
        <v>3421</v>
      </c>
      <c r="G84" s="208"/>
      <c r="H84" s="208" t="s">
        <v>3429</v>
      </c>
      <c r="I84" s="208" t="s">
        <v>3417</v>
      </c>
      <c r="J84" s="208">
        <v>15</v>
      </c>
      <c r="K84" s="220"/>
    </row>
    <row r="85" spans="2:11" customFormat="1" ht="15" customHeight="1">
      <c r="B85" s="231"/>
      <c r="C85" s="208" t="s">
        <v>3430</v>
      </c>
      <c r="D85" s="208"/>
      <c r="E85" s="208"/>
      <c r="F85" s="229" t="s">
        <v>3421</v>
      </c>
      <c r="G85" s="208"/>
      <c r="H85" s="208" t="s">
        <v>3431</v>
      </c>
      <c r="I85" s="208" t="s">
        <v>3417</v>
      </c>
      <c r="J85" s="208">
        <v>20</v>
      </c>
      <c r="K85" s="220"/>
    </row>
    <row r="86" spans="2:11" customFormat="1" ht="15" customHeight="1">
      <c r="B86" s="231"/>
      <c r="C86" s="208" t="s">
        <v>3432</v>
      </c>
      <c r="D86" s="208"/>
      <c r="E86" s="208"/>
      <c r="F86" s="229" t="s">
        <v>3421</v>
      </c>
      <c r="G86" s="208"/>
      <c r="H86" s="208" t="s">
        <v>3433</v>
      </c>
      <c r="I86" s="208" t="s">
        <v>3417</v>
      </c>
      <c r="J86" s="208">
        <v>20</v>
      </c>
      <c r="K86" s="220"/>
    </row>
    <row r="87" spans="2:11" customFormat="1" ht="15" customHeight="1">
      <c r="B87" s="231"/>
      <c r="C87" s="208" t="s">
        <v>3434</v>
      </c>
      <c r="D87" s="208"/>
      <c r="E87" s="208"/>
      <c r="F87" s="229" t="s">
        <v>3421</v>
      </c>
      <c r="G87" s="230"/>
      <c r="H87" s="208" t="s">
        <v>3435</v>
      </c>
      <c r="I87" s="208" t="s">
        <v>3417</v>
      </c>
      <c r="J87" s="208">
        <v>50</v>
      </c>
      <c r="K87" s="220"/>
    </row>
    <row r="88" spans="2:11" customFormat="1" ht="15" customHeight="1">
      <c r="B88" s="231"/>
      <c r="C88" s="208" t="s">
        <v>3436</v>
      </c>
      <c r="D88" s="208"/>
      <c r="E88" s="208"/>
      <c r="F88" s="229" t="s">
        <v>3421</v>
      </c>
      <c r="G88" s="230"/>
      <c r="H88" s="208" t="s">
        <v>3437</v>
      </c>
      <c r="I88" s="208" t="s">
        <v>3417</v>
      </c>
      <c r="J88" s="208">
        <v>20</v>
      </c>
      <c r="K88" s="220"/>
    </row>
    <row r="89" spans="2:11" customFormat="1" ht="15" customHeight="1">
      <c r="B89" s="231"/>
      <c r="C89" s="208" t="s">
        <v>3438</v>
      </c>
      <c r="D89" s="208"/>
      <c r="E89" s="208"/>
      <c r="F89" s="229" t="s">
        <v>3421</v>
      </c>
      <c r="G89" s="230"/>
      <c r="H89" s="208" t="s">
        <v>3439</v>
      </c>
      <c r="I89" s="208" t="s">
        <v>3417</v>
      </c>
      <c r="J89" s="208">
        <v>20</v>
      </c>
      <c r="K89" s="220"/>
    </row>
    <row r="90" spans="2:11" customFormat="1" ht="15" customHeight="1">
      <c r="B90" s="231"/>
      <c r="C90" s="208" t="s">
        <v>3440</v>
      </c>
      <c r="D90" s="208"/>
      <c r="E90" s="208"/>
      <c r="F90" s="229" t="s">
        <v>3421</v>
      </c>
      <c r="G90" s="230"/>
      <c r="H90" s="208" t="s">
        <v>3441</v>
      </c>
      <c r="I90" s="208" t="s">
        <v>3417</v>
      </c>
      <c r="J90" s="208">
        <v>50</v>
      </c>
      <c r="K90" s="220"/>
    </row>
    <row r="91" spans="2:11" customFormat="1" ht="15" customHeight="1">
      <c r="B91" s="231"/>
      <c r="C91" s="208" t="s">
        <v>3442</v>
      </c>
      <c r="D91" s="208"/>
      <c r="E91" s="208"/>
      <c r="F91" s="229" t="s">
        <v>3421</v>
      </c>
      <c r="G91" s="230"/>
      <c r="H91" s="208" t="s">
        <v>3442</v>
      </c>
      <c r="I91" s="208" t="s">
        <v>3417</v>
      </c>
      <c r="J91" s="208">
        <v>50</v>
      </c>
      <c r="K91" s="220"/>
    </row>
    <row r="92" spans="2:11" customFormat="1" ht="15" customHeight="1">
      <c r="B92" s="231"/>
      <c r="C92" s="208" t="s">
        <v>3443</v>
      </c>
      <c r="D92" s="208"/>
      <c r="E92" s="208"/>
      <c r="F92" s="229" t="s">
        <v>3421</v>
      </c>
      <c r="G92" s="230"/>
      <c r="H92" s="208" t="s">
        <v>3444</v>
      </c>
      <c r="I92" s="208" t="s">
        <v>3417</v>
      </c>
      <c r="J92" s="208">
        <v>255</v>
      </c>
      <c r="K92" s="220"/>
    </row>
    <row r="93" spans="2:11" customFormat="1" ht="15" customHeight="1">
      <c r="B93" s="231"/>
      <c r="C93" s="208" t="s">
        <v>3445</v>
      </c>
      <c r="D93" s="208"/>
      <c r="E93" s="208"/>
      <c r="F93" s="229" t="s">
        <v>3415</v>
      </c>
      <c r="G93" s="230"/>
      <c r="H93" s="208" t="s">
        <v>3446</v>
      </c>
      <c r="I93" s="208" t="s">
        <v>3447</v>
      </c>
      <c r="J93" s="208"/>
      <c r="K93" s="220"/>
    </row>
    <row r="94" spans="2:11" customFormat="1" ht="15" customHeight="1">
      <c r="B94" s="231"/>
      <c r="C94" s="208" t="s">
        <v>3448</v>
      </c>
      <c r="D94" s="208"/>
      <c r="E94" s="208"/>
      <c r="F94" s="229" t="s">
        <v>3415</v>
      </c>
      <c r="G94" s="230"/>
      <c r="H94" s="208" t="s">
        <v>3449</v>
      </c>
      <c r="I94" s="208" t="s">
        <v>3450</v>
      </c>
      <c r="J94" s="208"/>
      <c r="K94" s="220"/>
    </row>
    <row r="95" spans="2:11" customFormat="1" ht="15" customHeight="1">
      <c r="B95" s="231"/>
      <c r="C95" s="208" t="s">
        <v>3451</v>
      </c>
      <c r="D95" s="208"/>
      <c r="E95" s="208"/>
      <c r="F95" s="229" t="s">
        <v>3415</v>
      </c>
      <c r="G95" s="230"/>
      <c r="H95" s="208" t="s">
        <v>3451</v>
      </c>
      <c r="I95" s="208" t="s">
        <v>3450</v>
      </c>
      <c r="J95" s="208"/>
      <c r="K95" s="220"/>
    </row>
    <row r="96" spans="2:11" customFormat="1" ht="15" customHeight="1">
      <c r="B96" s="231"/>
      <c r="C96" s="208" t="s">
        <v>38</v>
      </c>
      <c r="D96" s="208"/>
      <c r="E96" s="208"/>
      <c r="F96" s="229" t="s">
        <v>3415</v>
      </c>
      <c r="G96" s="230"/>
      <c r="H96" s="208" t="s">
        <v>3452</v>
      </c>
      <c r="I96" s="208" t="s">
        <v>3450</v>
      </c>
      <c r="J96" s="208"/>
      <c r="K96" s="220"/>
    </row>
    <row r="97" spans="2:11" customFormat="1" ht="15" customHeight="1">
      <c r="B97" s="231"/>
      <c r="C97" s="208" t="s">
        <v>48</v>
      </c>
      <c r="D97" s="208"/>
      <c r="E97" s="208"/>
      <c r="F97" s="229" t="s">
        <v>3415</v>
      </c>
      <c r="G97" s="230"/>
      <c r="H97" s="208" t="s">
        <v>3453</v>
      </c>
      <c r="I97" s="208" t="s">
        <v>3450</v>
      </c>
      <c r="J97" s="208"/>
      <c r="K97" s="220"/>
    </row>
    <row r="98" spans="2:11" customFormat="1" ht="15" customHeight="1">
      <c r="B98" s="232"/>
      <c r="C98" s="233"/>
      <c r="D98" s="233"/>
      <c r="E98" s="233"/>
      <c r="F98" s="233"/>
      <c r="G98" s="233"/>
      <c r="H98" s="233"/>
      <c r="I98" s="233"/>
      <c r="J98" s="233"/>
      <c r="K98" s="234"/>
    </row>
    <row r="99" spans="2:11" customFormat="1" ht="18.75" customHeight="1">
      <c r="B99" s="235"/>
      <c r="C99" s="236"/>
      <c r="D99" s="236"/>
      <c r="E99" s="236"/>
      <c r="F99" s="236"/>
      <c r="G99" s="236"/>
      <c r="H99" s="236"/>
      <c r="I99" s="236"/>
      <c r="J99" s="236"/>
      <c r="K99" s="235"/>
    </row>
    <row r="100" spans="2:11" customFormat="1" ht="18.75" customHeight="1">
      <c r="B100" s="215"/>
      <c r="C100" s="215"/>
      <c r="D100" s="215"/>
      <c r="E100" s="215"/>
      <c r="F100" s="215"/>
      <c r="G100" s="215"/>
      <c r="H100" s="215"/>
      <c r="I100" s="215"/>
      <c r="J100" s="215"/>
      <c r="K100" s="215"/>
    </row>
    <row r="101" spans="2:11" customFormat="1" ht="7.5" customHeight="1">
      <c r="B101" s="216"/>
      <c r="C101" s="217"/>
      <c r="D101" s="217"/>
      <c r="E101" s="217"/>
      <c r="F101" s="217"/>
      <c r="G101" s="217"/>
      <c r="H101" s="217"/>
      <c r="I101" s="217"/>
      <c r="J101" s="217"/>
      <c r="K101" s="218"/>
    </row>
    <row r="102" spans="2:11" customFormat="1" ht="45" customHeight="1">
      <c r="B102" s="219"/>
      <c r="C102" s="436" t="s">
        <v>3454</v>
      </c>
      <c r="D102" s="436"/>
      <c r="E102" s="436"/>
      <c r="F102" s="436"/>
      <c r="G102" s="436"/>
      <c r="H102" s="436"/>
      <c r="I102" s="436"/>
      <c r="J102" s="436"/>
      <c r="K102" s="220"/>
    </row>
    <row r="103" spans="2:11" customFormat="1" ht="17.25" customHeight="1">
      <c r="B103" s="219"/>
      <c r="C103" s="221" t="s">
        <v>3409</v>
      </c>
      <c r="D103" s="221"/>
      <c r="E103" s="221"/>
      <c r="F103" s="221" t="s">
        <v>3410</v>
      </c>
      <c r="G103" s="222"/>
      <c r="H103" s="221" t="s">
        <v>54</v>
      </c>
      <c r="I103" s="221" t="s">
        <v>57</v>
      </c>
      <c r="J103" s="221" t="s">
        <v>3411</v>
      </c>
      <c r="K103" s="220"/>
    </row>
    <row r="104" spans="2:11" customFormat="1" ht="17.25" customHeight="1">
      <c r="B104" s="219"/>
      <c r="C104" s="223" t="s">
        <v>3412</v>
      </c>
      <c r="D104" s="223"/>
      <c r="E104" s="223"/>
      <c r="F104" s="224" t="s">
        <v>3413</v>
      </c>
      <c r="G104" s="225"/>
      <c r="H104" s="223"/>
      <c r="I104" s="223"/>
      <c r="J104" s="223" t="s">
        <v>3414</v>
      </c>
      <c r="K104" s="220"/>
    </row>
    <row r="105" spans="2:11" customFormat="1" ht="5.25" customHeight="1">
      <c r="B105" s="219"/>
      <c r="C105" s="221"/>
      <c r="D105" s="221"/>
      <c r="E105" s="221"/>
      <c r="F105" s="221"/>
      <c r="G105" s="237"/>
      <c r="H105" s="221"/>
      <c r="I105" s="221"/>
      <c r="J105" s="221"/>
      <c r="K105" s="220"/>
    </row>
    <row r="106" spans="2:11" customFormat="1" ht="15" customHeight="1">
      <c r="B106" s="219"/>
      <c r="C106" s="208" t="s">
        <v>53</v>
      </c>
      <c r="D106" s="228"/>
      <c r="E106" s="228"/>
      <c r="F106" s="229" t="s">
        <v>3415</v>
      </c>
      <c r="G106" s="208"/>
      <c r="H106" s="208" t="s">
        <v>3455</v>
      </c>
      <c r="I106" s="208" t="s">
        <v>3417</v>
      </c>
      <c r="J106" s="208">
        <v>20</v>
      </c>
      <c r="K106" s="220"/>
    </row>
    <row r="107" spans="2:11" customFormat="1" ht="15" customHeight="1">
      <c r="B107" s="219"/>
      <c r="C107" s="208" t="s">
        <v>3418</v>
      </c>
      <c r="D107" s="208"/>
      <c r="E107" s="208"/>
      <c r="F107" s="229" t="s">
        <v>3415</v>
      </c>
      <c r="G107" s="208"/>
      <c r="H107" s="208" t="s">
        <v>3455</v>
      </c>
      <c r="I107" s="208" t="s">
        <v>3417</v>
      </c>
      <c r="J107" s="208">
        <v>120</v>
      </c>
      <c r="K107" s="220"/>
    </row>
    <row r="108" spans="2:11" customFormat="1" ht="15" customHeight="1">
      <c r="B108" s="231"/>
      <c r="C108" s="208" t="s">
        <v>3420</v>
      </c>
      <c r="D108" s="208"/>
      <c r="E108" s="208"/>
      <c r="F108" s="229" t="s">
        <v>3421</v>
      </c>
      <c r="G108" s="208"/>
      <c r="H108" s="208" t="s">
        <v>3455</v>
      </c>
      <c r="I108" s="208" t="s">
        <v>3417</v>
      </c>
      <c r="J108" s="208">
        <v>50</v>
      </c>
      <c r="K108" s="220"/>
    </row>
    <row r="109" spans="2:11" customFormat="1" ht="15" customHeight="1">
      <c r="B109" s="231"/>
      <c r="C109" s="208" t="s">
        <v>3423</v>
      </c>
      <c r="D109" s="208"/>
      <c r="E109" s="208"/>
      <c r="F109" s="229" t="s">
        <v>3415</v>
      </c>
      <c r="G109" s="208"/>
      <c r="H109" s="208" t="s">
        <v>3455</v>
      </c>
      <c r="I109" s="208" t="s">
        <v>3425</v>
      </c>
      <c r="J109" s="208"/>
      <c r="K109" s="220"/>
    </row>
    <row r="110" spans="2:11" customFormat="1" ht="15" customHeight="1">
      <c r="B110" s="231"/>
      <c r="C110" s="208" t="s">
        <v>3434</v>
      </c>
      <c r="D110" s="208"/>
      <c r="E110" s="208"/>
      <c r="F110" s="229" t="s">
        <v>3421</v>
      </c>
      <c r="G110" s="208"/>
      <c r="H110" s="208" t="s">
        <v>3455</v>
      </c>
      <c r="I110" s="208" t="s">
        <v>3417</v>
      </c>
      <c r="J110" s="208">
        <v>50</v>
      </c>
      <c r="K110" s="220"/>
    </row>
    <row r="111" spans="2:11" customFormat="1" ht="15" customHeight="1">
      <c r="B111" s="231"/>
      <c r="C111" s="208" t="s">
        <v>3442</v>
      </c>
      <c r="D111" s="208"/>
      <c r="E111" s="208"/>
      <c r="F111" s="229" t="s">
        <v>3421</v>
      </c>
      <c r="G111" s="208"/>
      <c r="H111" s="208" t="s">
        <v>3455</v>
      </c>
      <c r="I111" s="208" t="s">
        <v>3417</v>
      </c>
      <c r="J111" s="208">
        <v>50</v>
      </c>
      <c r="K111" s="220"/>
    </row>
    <row r="112" spans="2:11" customFormat="1" ht="15" customHeight="1">
      <c r="B112" s="231"/>
      <c r="C112" s="208" t="s">
        <v>3440</v>
      </c>
      <c r="D112" s="208"/>
      <c r="E112" s="208"/>
      <c r="F112" s="229" t="s">
        <v>3421</v>
      </c>
      <c r="G112" s="208"/>
      <c r="H112" s="208" t="s">
        <v>3455</v>
      </c>
      <c r="I112" s="208" t="s">
        <v>3417</v>
      </c>
      <c r="J112" s="208">
        <v>50</v>
      </c>
      <c r="K112" s="220"/>
    </row>
    <row r="113" spans="2:11" customFormat="1" ht="15" customHeight="1">
      <c r="B113" s="231"/>
      <c r="C113" s="208" t="s">
        <v>53</v>
      </c>
      <c r="D113" s="208"/>
      <c r="E113" s="208"/>
      <c r="F113" s="229" t="s">
        <v>3415</v>
      </c>
      <c r="G113" s="208"/>
      <c r="H113" s="208" t="s">
        <v>3456</v>
      </c>
      <c r="I113" s="208" t="s">
        <v>3417</v>
      </c>
      <c r="J113" s="208">
        <v>20</v>
      </c>
      <c r="K113" s="220"/>
    </row>
    <row r="114" spans="2:11" customFormat="1" ht="15" customHeight="1">
      <c r="B114" s="231"/>
      <c r="C114" s="208" t="s">
        <v>3457</v>
      </c>
      <c r="D114" s="208"/>
      <c r="E114" s="208"/>
      <c r="F114" s="229" t="s">
        <v>3415</v>
      </c>
      <c r="G114" s="208"/>
      <c r="H114" s="208" t="s">
        <v>3458</v>
      </c>
      <c r="I114" s="208" t="s">
        <v>3417</v>
      </c>
      <c r="J114" s="208">
        <v>120</v>
      </c>
      <c r="K114" s="220"/>
    </row>
    <row r="115" spans="2:11" customFormat="1" ht="15" customHeight="1">
      <c r="B115" s="231"/>
      <c r="C115" s="208" t="s">
        <v>38</v>
      </c>
      <c r="D115" s="208"/>
      <c r="E115" s="208"/>
      <c r="F115" s="229" t="s">
        <v>3415</v>
      </c>
      <c r="G115" s="208"/>
      <c r="H115" s="208" t="s">
        <v>3459</v>
      </c>
      <c r="I115" s="208" t="s">
        <v>3450</v>
      </c>
      <c r="J115" s="208"/>
      <c r="K115" s="220"/>
    </row>
    <row r="116" spans="2:11" customFormat="1" ht="15" customHeight="1">
      <c r="B116" s="231"/>
      <c r="C116" s="208" t="s">
        <v>48</v>
      </c>
      <c r="D116" s="208"/>
      <c r="E116" s="208"/>
      <c r="F116" s="229" t="s">
        <v>3415</v>
      </c>
      <c r="G116" s="208"/>
      <c r="H116" s="208" t="s">
        <v>3460</v>
      </c>
      <c r="I116" s="208" t="s">
        <v>3450</v>
      </c>
      <c r="J116" s="208"/>
      <c r="K116" s="220"/>
    </row>
    <row r="117" spans="2:11" customFormat="1" ht="15" customHeight="1">
      <c r="B117" s="231"/>
      <c r="C117" s="208" t="s">
        <v>57</v>
      </c>
      <c r="D117" s="208"/>
      <c r="E117" s="208"/>
      <c r="F117" s="229" t="s">
        <v>3415</v>
      </c>
      <c r="G117" s="208"/>
      <c r="H117" s="208" t="s">
        <v>3461</v>
      </c>
      <c r="I117" s="208" t="s">
        <v>3462</v>
      </c>
      <c r="J117" s="208"/>
      <c r="K117" s="220"/>
    </row>
    <row r="118" spans="2:11" customFormat="1" ht="15" customHeight="1">
      <c r="B118" s="232"/>
      <c r="C118" s="238"/>
      <c r="D118" s="238"/>
      <c r="E118" s="238"/>
      <c r="F118" s="238"/>
      <c r="G118" s="238"/>
      <c r="H118" s="238"/>
      <c r="I118" s="238"/>
      <c r="J118" s="238"/>
      <c r="K118" s="234"/>
    </row>
    <row r="119" spans="2:11" customFormat="1" ht="18.75" customHeight="1">
      <c r="B119" s="239"/>
      <c r="C119" s="240"/>
      <c r="D119" s="240"/>
      <c r="E119" s="240"/>
      <c r="F119" s="241"/>
      <c r="G119" s="240"/>
      <c r="H119" s="240"/>
      <c r="I119" s="240"/>
      <c r="J119" s="240"/>
      <c r="K119" s="239"/>
    </row>
    <row r="120" spans="2:11" customFormat="1" ht="18.75" customHeight="1">
      <c r="B120" s="215"/>
      <c r="C120" s="215"/>
      <c r="D120" s="215"/>
      <c r="E120" s="215"/>
      <c r="F120" s="215"/>
      <c r="G120" s="215"/>
      <c r="H120" s="215"/>
      <c r="I120" s="215"/>
      <c r="J120" s="215"/>
      <c r="K120" s="215"/>
    </row>
    <row r="121" spans="2:11" customFormat="1" ht="7.5" customHeight="1">
      <c r="B121" s="242"/>
      <c r="C121" s="243"/>
      <c r="D121" s="243"/>
      <c r="E121" s="243"/>
      <c r="F121" s="243"/>
      <c r="G121" s="243"/>
      <c r="H121" s="243"/>
      <c r="I121" s="243"/>
      <c r="J121" s="243"/>
      <c r="K121" s="244"/>
    </row>
    <row r="122" spans="2:11" customFormat="1" ht="45" customHeight="1">
      <c r="B122" s="245"/>
      <c r="C122" s="434" t="s">
        <v>3463</v>
      </c>
      <c r="D122" s="434"/>
      <c r="E122" s="434"/>
      <c r="F122" s="434"/>
      <c r="G122" s="434"/>
      <c r="H122" s="434"/>
      <c r="I122" s="434"/>
      <c r="J122" s="434"/>
      <c r="K122" s="246"/>
    </row>
    <row r="123" spans="2:11" customFormat="1" ht="17.25" customHeight="1">
      <c r="B123" s="247"/>
      <c r="C123" s="221" t="s">
        <v>3409</v>
      </c>
      <c r="D123" s="221"/>
      <c r="E123" s="221"/>
      <c r="F123" s="221" t="s">
        <v>3410</v>
      </c>
      <c r="G123" s="222"/>
      <c r="H123" s="221" t="s">
        <v>54</v>
      </c>
      <c r="I123" s="221" t="s">
        <v>57</v>
      </c>
      <c r="J123" s="221" t="s">
        <v>3411</v>
      </c>
      <c r="K123" s="248"/>
    </row>
    <row r="124" spans="2:11" customFormat="1" ht="17.25" customHeight="1">
      <c r="B124" s="247"/>
      <c r="C124" s="223" t="s">
        <v>3412</v>
      </c>
      <c r="D124" s="223"/>
      <c r="E124" s="223"/>
      <c r="F124" s="224" t="s">
        <v>3413</v>
      </c>
      <c r="G124" s="225"/>
      <c r="H124" s="223"/>
      <c r="I124" s="223"/>
      <c r="J124" s="223" t="s">
        <v>3414</v>
      </c>
      <c r="K124" s="248"/>
    </row>
    <row r="125" spans="2:11" customFormat="1" ht="5.25" customHeight="1">
      <c r="B125" s="249"/>
      <c r="C125" s="226"/>
      <c r="D125" s="226"/>
      <c r="E125" s="226"/>
      <c r="F125" s="226"/>
      <c r="G125" s="250"/>
      <c r="H125" s="226"/>
      <c r="I125" s="226"/>
      <c r="J125" s="226"/>
      <c r="K125" s="251"/>
    </row>
    <row r="126" spans="2:11" customFormat="1" ht="15" customHeight="1">
      <c r="B126" s="249"/>
      <c r="C126" s="208" t="s">
        <v>3418</v>
      </c>
      <c r="D126" s="228"/>
      <c r="E126" s="228"/>
      <c r="F126" s="229" t="s">
        <v>3415</v>
      </c>
      <c r="G126" s="208"/>
      <c r="H126" s="208" t="s">
        <v>3455</v>
      </c>
      <c r="I126" s="208" t="s">
        <v>3417</v>
      </c>
      <c r="J126" s="208">
        <v>120</v>
      </c>
      <c r="K126" s="252"/>
    </row>
    <row r="127" spans="2:11" customFormat="1" ht="15" customHeight="1">
      <c r="B127" s="249"/>
      <c r="C127" s="208" t="s">
        <v>3464</v>
      </c>
      <c r="D127" s="208"/>
      <c r="E127" s="208"/>
      <c r="F127" s="229" t="s">
        <v>3415</v>
      </c>
      <c r="G127" s="208"/>
      <c r="H127" s="208" t="s">
        <v>3465</v>
      </c>
      <c r="I127" s="208" t="s">
        <v>3417</v>
      </c>
      <c r="J127" s="208" t="s">
        <v>3466</v>
      </c>
      <c r="K127" s="252"/>
    </row>
    <row r="128" spans="2:11" customFormat="1" ht="15" customHeight="1">
      <c r="B128" s="249"/>
      <c r="C128" s="208" t="s">
        <v>84</v>
      </c>
      <c r="D128" s="208"/>
      <c r="E128" s="208"/>
      <c r="F128" s="229" t="s">
        <v>3415</v>
      </c>
      <c r="G128" s="208"/>
      <c r="H128" s="208" t="s">
        <v>3467</v>
      </c>
      <c r="I128" s="208" t="s">
        <v>3417</v>
      </c>
      <c r="J128" s="208" t="s">
        <v>3466</v>
      </c>
      <c r="K128" s="252"/>
    </row>
    <row r="129" spans="2:11" customFormat="1" ht="15" customHeight="1">
      <c r="B129" s="249"/>
      <c r="C129" s="208" t="s">
        <v>3426</v>
      </c>
      <c r="D129" s="208"/>
      <c r="E129" s="208"/>
      <c r="F129" s="229" t="s">
        <v>3421</v>
      </c>
      <c r="G129" s="208"/>
      <c r="H129" s="208" t="s">
        <v>3427</v>
      </c>
      <c r="I129" s="208" t="s">
        <v>3417</v>
      </c>
      <c r="J129" s="208">
        <v>15</v>
      </c>
      <c r="K129" s="252"/>
    </row>
    <row r="130" spans="2:11" customFormat="1" ht="15" customHeight="1">
      <c r="B130" s="249"/>
      <c r="C130" s="208" t="s">
        <v>3428</v>
      </c>
      <c r="D130" s="208"/>
      <c r="E130" s="208"/>
      <c r="F130" s="229" t="s">
        <v>3421</v>
      </c>
      <c r="G130" s="208"/>
      <c r="H130" s="208" t="s">
        <v>3429</v>
      </c>
      <c r="I130" s="208" t="s">
        <v>3417</v>
      </c>
      <c r="J130" s="208">
        <v>15</v>
      </c>
      <c r="K130" s="252"/>
    </row>
    <row r="131" spans="2:11" customFormat="1" ht="15" customHeight="1">
      <c r="B131" s="249"/>
      <c r="C131" s="208" t="s">
        <v>3430</v>
      </c>
      <c r="D131" s="208"/>
      <c r="E131" s="208"/>
      <c r="F131" s="229" t="s">
        <v>3421</v>
      </c>
      <c r="G131" s="208"/>
      <c r="H131" s="208" t="s">
        <v>3431</v>
      </c>
      <c r="I131" s="208" t="s">
        <v>3417</v>
      </c>
      <c r="J131" s="208">
        <v>20</v>
      </c>
      <c r="K131" s="252"/>
    </row>
    <row r="132" spans="2:11" customFormat="1" ht="15" customHeight="1">
      <c r="B132" s="249"/>
      <c r="C132" s="208" t="s">
        <v>3432</v>
      </c>
      <c r="D132" s="208"/>
      <c r="E132" s="208"/>
      <c r="F132" s="229" t="s">
        <v>3421</v>
      </c>
      <c r="G132" s="208"/>
      <c r="H132" s="208" t="s">
        <v>3433</v>
      </c>
      <c r="I132" s="208" t="s">
        <v>3417</v>
      </c>
      <c r="J132" s="208">
        <v>20</v>
      </c>
      <c r="K132" s="252"/>
    </row>
    <row r="133" spans="2:11" customFormat="1" ht="15" customHeight="1">
      <c r="B133" s="249"/>
      <c r="C133" s="208" t="s">
        <v>3420</v>
      </c>
      <c r="D133" s="208"/>
      <c r="E133" s="208"/>
      <c r="F133" s="229" t="s">
        <v>3421</v>
      </c>
      <c r="G133" s="208"/>
      <c r="H133" s="208" t="s">
        <v>3455</v>
      </c>
      <c r="I133" s="208" t="s">
        <v>3417</v>
      </c>
      <c r="J133" s="208">
        <v>50</v>
      </c>
      <c r="K133" s="252"/>
    </row>
    <row r="134" spans="2:11" customFormat="1" ht="15" customHeight="1">
      <c r="B134" s="249"/>
      <c r="C134" s="208" t="s">
        <v>3434</v>
      </c>
      <c r="D134" s="208"/>
      <c r="E134" s="208"/>
      <c r="F134" s="229" t="s">
        <v>3421</v>
      </c>
      <c r="G134" s="208"/>
      <c r="H134" s="208" t="s">
        <v>3455</v>
      </c>
      <c r="I134" s="208" t="s">
        <v>3417</v>
      </c>
      <c r="J134" s="208">
        <v>50</v>
      </c>
      <c r="K134" s="252"/>
    </row>
    <row r="135" spans="2:11" customFormat="1" ht="15" customHeight="1">
      <c r="B135" s="249"/>
      <c r="C135" s="208" t="s">
        <v>3440</v>
      </c>
      <c r="D135" s="208"/>
      <c r="E135" s="208"/>
      <c r="F135" s="229" t="s">
        <v>3421</v>
      </c>
      <c r="G135" s="208"/>
      <c r="H135" s="208" t="s">
        <v>3455</v>
      </c>
      <c r="I135" s="208" t="s">
        <v>3417</v>
      </c>
      <c r="J135" s="208">
        <v>50</v>
      </c>
      <c r="K135" s="252"/>
    </row>
    <row r="136" spans="2:11" customFormat="1" ht="15" customHeight="1">
      <c r="B136" s="249"/>
      <c r="C136" s="208" t="s">
        <v>3442</v>
      </c>
      <c r="D136" s="208"/>
      <c r="E136" s="208"/>
      <c r="F136" s="229" t="s">
        <v>3421</v>
      </c>
      <c r="G136" s="208"/>
      <c r="H136" s="208" t="s">
        <v>3455</v>
      </c>
      <c r="I136" s="208" t="s">
        <v>3417</v>
      </c>
      <c r="J136" s="208">
        <v>50</v>
      </c>
      <c r="K136" s="252"/>
    </row>
    <row r="137" spans="2:11" customFormat="1" ht="15" customHeight="1">
      <c r="B137" s="249"/>
      <c r="C137" s="208" t="s">
        <v>3443</v>
      </c>
      <c r="D137" s="208"/>
      <c r="E137" s="208"/>
      <c r="F137" s="229" t="s">
        <v>3421</v>
      </c>
      <c r="G137" s="208"/>
      <c r="H137" s="208" t="s">
        <v>3468</v>
      </c>
      <c r="I137" s="208" t="s">
        <v>3417</v>
      </c>
      <c r="J137" s="208">
        <v>255</v>
      </c>
      <c r="K137" s="252"/>
    </row>
    <row r="138" spans="2:11" customFormat="1" ht="15" customHeight="1">
      <c r="B138" s="249"/>
      <c r="C138" s="208" t="s">
        <v>3445</v>
      </c>
      <c r="D138" s="208"/>
      <c r="E138" s="208"/>
      <c r="F138" s="229" t="s">
        <v>3415</v>
      </c>
      <c r="G138" s="208"/>
      <c r="H138" s="208" t="s">
        <v>3469</v>
      </c>
      <c r="I138" s="208" t="s">
        <v>3447</v>
      </c>
      <c r="J138" s="208"/>
      <c r="K138" s="252"/>
    </row>
    <row r="139" spans="2:11" customFormat="1" ht="15" customHeight="1">
      <c r="B139" s="249"/>
      <c r="C139" s="208" t="s">
        <v>3448</v>
      </c>
      <c r="D139" s="208"/>
      <c r="E139" s="208"/>
      <c r="F139" s="229" t="s">
        <v>3415</v>
      </c>
      <c r="G139" s="208"/>
      <c r="H139" s="208" t="s">
        <v>3470</v>
      </c>
      <c r="I139" s="208" t="s">
        <v>3450</v>
      </c>
      <c r="J139" s="208"/>
      <c r="K139" s="252"/>
    </row>
    <row r="140" spans="2:11" customFormat="1" ht="15" customHeight="1">
      <c r="B140" s="249"/>
      <c r="C140" s="208" t="s">
        <v>3451</v>
      </c>
      <c r="D140" s="208"/>
      <c r="E140" s="208"/>
      <c r="F140" s="229" t="s">
        <v>3415</v>
      </c>
      <c r="G140" s="208"/>
      <c r="H140" s="208" t="s">
        <v>3451</v>
      </c>
      <c r="I140" s="208" t="s">
        <v>3450</v>
      </c>
      <c r="J140" s="208"/>
      <c r="K140" s="252"/>
    </row>
    <row r="141" spans="2:11" customFormat="1" ht="15" customHeight="1">
      <c r="B141" s="249"/>
      <c r="C141" s="208" t="s">
        <v>38</v>
      </c>
      <c r="D141" s="208"/>
      <c r="E141" s="208"/>
      <c r="F141" s="229" t="s">
        <v>3415</v>
      </c>
      <c r="G141" s="208"/>
      <c r="H141" s="208" t="s">
        <v>3471</v>
      </c>
      <c r="I141" s="208" t="s">
        <v>3450</v>
      </c>
      <c r="J141" s="208"/>
      <c r="K141" s="252"/>
    </row>
    <row r="142" spans="2:11" customFormat="1" ht="15" customHeight="1">
      <c r="B142" s="249"/>
      <c r="C142" s="208" t="s">
        <v>3472</v>
      </c>
      <c r="D142" s="208"/>
      <c r="E142" s="208"/>
      <c r="F142" s="229" t="s">
        <v>3415</v>
      </c>
      <c r="G142" s="208"/>
      <c r="H142" s="208" t="s">
        <v>3473</v>
      </c>
      <c r="I142" s="208" t="s">
        <v>3450</v>
      </c>
      <c r="J142" s="208"/>
      <c r="K142" s="252"/>
    </row>
    <row r="143" spans="2:11" customFormat="1" ht="15" customHeight="1">
      <c r="B143" s="253"/>
      <c r="C143" s="254"/>
      <c r="D143" s="254"/>
      <c r="E143" s="254"/>
      <c r="F143" s="254"/>
      <c r="G143" s="254"/>
      <c r="H143" s="254"/>
      <c r="I143" s="254"/>
      <c r="J143" s="254"/>
      <c r="K143" s="255"/>
    </row>
    <row r="144" spans="2:11" customFormat="1" ht="18.75" customHeight="1">
      <c r="B144" s="240"/>
      <c r="C144" s="240"/>
      <c r="D144" s="240"/>
      <c r="E144" s="240"/>
      <c r="F144" s="241"/>
      <c r="G144" s="240"/>
      <c r="H144" s="240"/>
      <c r="I144" s="240"/>
      <c r="J144" s="240"/>
      <c r="K144" s="240"/>
    </row>
    <row r="145" spans="2:11" customFormat="1" ht="18.75" customHeight="1">
      <c r="B145" s="215"/>
      <c r="C145" s="215"/>
      <c r="D145" s="215"/>
      <c r="E145" s="215"/>
      <c r="F145" s="215"/>
      <c r="G145" s="215"/>
      <c r="H145" s="215"/>
      <c r="I145" s="215"/>
      <c r="J145" s="215"/>
      <c r="K145" s="215"/>
    </row>
    <row r="146" spans="2:11" customFormat="1" ht="7.5" customHeight="1">
      <c r="B146" s="216"/>
      <c r="C146" s="217"/>
      <c r="D146" s="217"/>
      <c r="E146" s="217"/>
      <c r="F146" s="217"/>
      <c r="G146" s="217"/>
      <c r="H146" s="217"/>
      <c r="I146" s="217"/>
      <c r="J146" s="217"/>
      <c r="K146" s="218"/>
    </row>
    <row r="147" spans="2:11" customFormat="1" ht="45" customHeight="1">
      <c r="B147" s="219"/>
      <c r="C147" s="436" t="s">
        <v>3474</v>
      </c>
      <c r="D147" s="436"/>
      <c r="E147" s="436"/>
      <c r="F147" s="436"/>
      <c r="G147" s="436"/>
      <c r="H147" s="436"/>
      <c r="I147" s="436"/>
      <c r="J147" s="436"/>
      <c r="K147" s="220"/>
    </row>
    <row r="148" spans="2:11" customFormat="1" ht="17.25" customHeight="1">
      <c r="B148" s="219"/>
      <c r="C148" s="221" t="s">
        <v>3409</v>
      </c>
      <c r="D148" s="221"/>
      <c r="E148" s="221"/>
      <c r="F148" s="221" t="s">
        <v>3410</v>
      </c>
      <c r="G148" s="222"/>
      <c r="H148" s="221" t="s">
        <v>54</v>
      </c>
      <c r="I148" s="221" t="s">
        <v>57</v>
      </c>
      <c r="J148" s="221" t="s">
        <v>3411</v>
      </c>
      <c r="K148" s="220"/>
    </row>
    <row r="149" spans="2:11" customFormat="1" ht="17.25" customHeight="1">
      <c r="B149" s="219"/>
      <c r="C149" s="223" t="s">
        <v>3412</v>
      </c>
      <c r="D149" s="223"/>
      <c r="E149" s="223"/>
      <c r="F149" s="224" t="s">
        <v>3413</v>
      </c>
      <c r="G149" s="225"/>
      <c r="H149" s="223"/>
      <c r="I149" s="223"/>
      <c r="J149" s="223" t="s">
        <v>3414</v>
      </c>
      <c r="K149" s="220"/>
    </row>
    <row r="150" spans="2:11" customFormat="1" ht="5.25" customHeight="1">
      <c r="B150" s="231"/>
      <c r="C150" s="226"/>
      <c r="D150" s="226"/>
      <c r="E150" s="226"/>
      <c r="F150" s="226"/>
      <c r="G150" s="227"/>
      <c r="H150" s="226"/>
      <c r="I150" s="226"/>
      <c r="J150" s="226"/>
      <c r="K150" s="252"/>
    </row>
    <row r="151" spans="2:11" customFormat="1" ht="15" customHeight="1">
      <c r="B151" s="231"/>
      <c r="C151" s="256" t="s">
        <v>3418</v>
      </c>
      <c r="D151" s="208"/>
      <c r="E151" s="208"/>
      <c r="F151" s="257" t="s">
        <v>3415</v>
      </c>
      <c r="G151" s="208"/>
      <c r="H151" s="256" t="s">
        <v>3455</v>
      </c>
      <c r="I151" s="256" t="s">
        <v>3417</v>
      </c>
      <c r="J151" s="256">
        <v>120</v>
      </c>
      <c r="K151" s="252"/>
    </row>
    <row r="152" spans="2:11" customFormat="1" ht="15" customHeight="1">
      <c r="B152" s="231"/>
      <c r="C152" s="256" t="s">
        <v>3464</v>
      </c>
      <c r="D152" s="208"/>
      <c r="E152" s="208"/>
      <c r="F152" s="257" t="s">
        <v>3415</v>
      </c>
      <c r="G152" s="208"/>
      <c r="H152" s="256" t="s">
        <v>3475</v>
      </c>
      <c r="I152" s="256" t="s">
        <v>3417</v>
      </c>
      <c r="J152" s="256" t="s">
        <v>3466</v>
      </c>
      <c r="K152" s="252"/>
    </row>
    <row r="153" spans="2:11" customFormat="1" ht="15" customHeight="1">
      <c r="B153" s="231"/>
      <c r="C153" s="256" t="s">
        <v>84</v>
      </c>
      <c r="D153" s="208"/>
      <c r="E153" s="208"/>
      <c r="F153" s="257" t="s">
        <v>3415</v>
      </c>
      <c r="G153" s="208"/>
      <c r="H153" s="256" t="s">
        <v>3476</v>
      </c>
      <c r="I153" s="256" t="s">
        <v>3417</v>
      </c>
      <c r="J153" s="256" t="s">
        <v>3466</v>
      </c>
      <c r="K153" s="252"/>
    </row>
    <row r="154" spans="2:11" customFormat="1" ht="15" customHeight="1">
      <c r="B154" s="231"/>
      <c r="C154" s="256" t="s">
        <v>3420</v>
      </c>
      <c r="D154" s="208"/>
      <c r="E154" s="208"/>
      <c r="F154" s="257" t="s">
        <v>3421</v>
      </c>
      <c r="G154" s="208"/>
      <c r="H154" s="256" t="s">
        <v>3455</v>
      </c>
      <c r="I154" s="256" t="s">
        <v>3417</v>
      </c>
      <c r="J154" s="256">
        <v>50</v>
      </c>
      <c r="K154" s="252"/>
    </row>
    <row r="155" spans="2:11" customFormat="1" ht="15" customHeight="1">
      <c r="B155" s="231"/>
      <c r="C155" s="256" t="s">
        <v>3423</v>
      </c>
      <c r="D155" s="208"/>
      <c r="E155" s="208"/>
      <c r="F155" s="257" t="s">
        <v>3415</v>
      </c>
      <c r="G155" s="208"/>
      <c r="H155" s="256" t="s">
        <v>3455</v>
      </c>
      <c r="I155" s="256" t="s">
        <v>3425</v>
      </c>
      <c r="J155" s="256"/>
      <c r="K155" s="252"/>
    </row>
    <row r="156" spans="2:11" customFormat="1" ht="15" customHeight="1">
      <c r="B156" s="231"/>
      <c r="C156" s="256" t="s">
        <v>3434</v>
      </c>
      <c r="D156" s="208"/>
      <c r="E156" s="208"/>
      <c r="F156" s="257" t="s">
        <v>3421</v>
      </c>
      <c r="G156" s="208"/>
      <c r="H156" s="256" t="s">
        <v>3455</v>
      </c>
      <c r="I156" s="256" t="s">
        <v>3417</v>
      </c>
      <c r="J156" s="256">
        <v>50</v>
      </c>
      <c r="K156" s="252"/>
    </row>
    <row r="157" spans="2:11" customFormat="1" ht="15" customHeight="1">
      <c r="B157" s="231"/>
      <c r="C157" s="256" t="s">
        <v>3442</v>
      </c>
      <c r="D157" s="208"/>
      <c r="E157" s="208"/>
      <c r="F157" s="257" t="s">
        <v>3421</v>
      </c>
      <c r="G157" s="208"/>
      <c r="H157" s="256" t="s">
        <v>3455</v>
      </c>
      <c r="I157" s="256" t="s">
        <v>3417</v>
      </c>
      <c r="J157" s="256">
        <v>50</v>
      </c>
      <c r="K157" s="252"/>
    </row>
    <row r="158" spans="2:11" customFormat="1" ht="15" customHeight="1">
      <c r="B158" s="231"/>
      <c r="C158" s="256" t="s">
        <v>3440</v>
      </c>
      <c r="D158" s="208"/>
      <c r="E158" s="208"/>
      <c r="F158" s="257" t="s">
        <v>3421</v>
      </c>
      <c r="G158" s="208"/>
      <c r="H158" s="256" t="s">
        <v>3455</v>
      </c>
      <c r="I158" s="256" t="s">
        <v>3417</v>
      </c>
      <c r="J158" s="256">
        <v>50</v>
      </c>
      <c r="K158" s="252"/>
    </row>
    <row r="159" spans="2:11" customFormat="1" ht="15" customHeight="1">
      <c r="B159" s="231"/>
      <c r="C159" s="256" t="s">
        <v>128</v>
      </c>
      <c r="D159" s="208"/>
      <c r="E159" s="208"/>
      <c r="F159" s="257" t="s">
        <v>3415</v>
      </c>
      <c r="G159" s="208"/>
      <c r="H159" s="256" t="s">
        <v>3477</v>
      </c>
      <c r="I159" s="256" t="s">
        <v>3417</v>
      </c>
      <c r="J159" s="256" t="s">
        <v>3478</v>
      </c>
      <c r="K159" s="252"/>
    </row>
    <row r="160" spans="2:11" customFormat="1" ht="15" customHeight="1">
      <c r="B160" s="231"/>
      <c r="C160" s="256" t="s">
        <v>3479</v>
      </c>
      <c r="D160" s="208"/>
      <c r="E160" s="208"/>
      <c r="F160" s="257" t="s">
        <v>3415</v>
      </c>
      <c r="G160" s="208"/>
      <c r="H160" s="256" t="s">
        <v>3480</v>
      </c>
      <c r="I160" s="256" t="s">
        <v>3450</v>
      </c>
      <c r="J160" s="256"/>
      <c r="K160" s="252"/>
    </row>
    <row r="161" spans="2:11" customFormat="1" ht="15" customHeight="1">
      <c r="B161" s="258"/>
      <c r="C161" s="238"/>
      <c r="D161" s="238"/>
      <c r="E161" s="238"/>
      <c r="F161" s="238"/>
      <c r="G161" s="238"/>
      <c r="H161" s="238"/>
      <c r="I161" s="238"/>
      <c r="J161" s="238"/>
      <c r="K161" s="259"/>
    </row>
    <row r="162" spans="2:11" customFormat="1" ht="18.75" customHeight="1">
      <c r="B162" s="240"/>
      <c r="C162" s="250"/>
      <c r="D162" s="250"/>
      <c r="E162" s="250"/>
      <c r="F162" s="260"/>
      <c r="G162" s="250"/>
      <c r="H162" s="250"/>
      <c r="I162" s="250"/>
      <c r="J162" s="250"/>
      <c r="K162" s="240"/>
    </row>
    <row r="163" spans="2:11" customFormat="1" ht="18.75" customHeight="1">
      <c r="B163" s="215"/>
      <c r="C163" s="215"/>
      <c r="D163" s="215"/>
      <c r="E163" s="215"/>
      <c r="F163" s="215"/>
      <c r="G163" s="215"/>
      <c r="H163" s="215"/>
      <c r="I163" s="215"/>
      <c r="J163" s="215"/>
      <c r="K163" s="215"/>
    </row>
    <row r="164" spans="2:11" customFormat="1" ht="7.5" customHeight="1">
      <c r="B164" s="197"/>
      <c r="C164" s="198"/>
      <c r="D164" s="198"/>
      <c r="E164" s="198"/>
      <c r="F164" s="198"/>
      <c r="G164" s="198"/>
      <c r="H164" s="198"/>
      <c r="I164" s="198"/>
      <c r="J164" s="198"/>
      <c r="K164" s="199"/>
    </row>
    <row r="165" spans="2:11" customFormat="1" ht="45" customHeight="1">
      <c r="B165" s="200"/>
      <c r="C165" s="434" t="s">
        <v>3481</v>
      </c>
      <c r="D165" s="434"/>
      <c r="E165" s="434"/>
      <c r="F165" s="434"/>
      <c r="G165" s="434"/>
      <c r="H165" s="434"/>
      <c r="I165" s="434"/>
      <c r="J165" s="434"/>
      <c r="K165" s="201"/>
    </row>
    <row r="166" spans="2:11" customFormat="1" ht="17.25" customHeight="1">
      <c r="B166" s="200"/>
      <c r="C166" s="221" t="s">
        <v>3409</v>
      </c>
      <c r="D166" s="221"/>
      <c r="E166" s="221"/>
      <c r="F166" s="221" t="s">
        <v>3410</v>
      </c>
      <c r="G166" s="261"/>
      <c r="H166" s="262" t="s">
        <v>54</v>
      </c>
      <c r="I166" s="262" t="s">
        <v>57</v>
      </c>
      <c r="J166" s="221" t="s">
        <v>3411</v>
      </c>
      <c r="K166" s="201"/>
    </row>
    <row r="167" spans="2:11" customFormat="1" ht="17.25" customHeight="1">
      <c r="B167" s="202"/>
      <c r="C167" s="223" t="s">
        <v>3412</v>
      </c>
      <c r="D167" s="223"/>
      <c r="E167" s="223"/>
      <c r="F167" s="224" t="s">
        <v>3413</v>
      </c>
      <c r="G167" s="263"/>
      <c r="H167" s="264"/>
      <c r="I167" s="264"/>
      <c r="J167" s="223" t="s">
        <v>3414</v>
      </c>
      <c r="K167" s="203"/>
    </row>
    <row r="168" spans="2:11" customFormat="1" ht="5.25" customHeight="1">
      <c r="B168" s="231"/>
      <c r="C168" s="226"/>
      <c r="D168" s="226"/>
      <c r="E168" s="226"/>
      <c r="F168" s="226"/>
      <c r="G168" s="227"/>
      <c r="H168" s="226"/>
      <c r="I168" s="226"/>
      <c r="J168" s="226"/>
      <c r="K168" s="252"/>
    </row>
    <row r="169" spans="2:11" customFormat="1" ht="15" customHeight="1">
      <c r="B169" s="231"/>
      <c r="C169" s="208" t="s">
        <v>3418</v>
      </c>
      <c r="D169" s="208"/>
      <c r="E169" s="208"/>
      <c r="F169" s="229" t="s">
        <v>3415</v>
      </c>
      <c r="G169" s="208"/>
      <c r="H169" s="208" t="s">
        <v>3455</v>
      </c>
      <c r="I169" s="208" t="s">
        <v>3417</v>
      </c>
      <c r="J169" s="208">
        <v>120</v>
      </c>
      <c r="K169" s="252"/>
    </row>
    <row r="170" spans="2:11" customFormat="1" ht="15" customHeight="1">
      <c r="B170" s="231"/>
      <c r="C170" s="208" t="s">
        <v>3464</v>
      </c>
      <c r="D170" s="208"/>
      <c r="E170" s="208"/>
      <c r="F170" s="229" t="s">
        <v>3415</v>
      </c>
      <c r="G170" s="208"/>
      <c r="H170" s="208" t="s">
        <v>3465</v>
      </c>
      <c r="I170" s="208" t="s">
        <v>3417</v>
      </c>
      <c r="J170" s="208" t="s">
        <v>3466</v>
      </c>
      <c r="K170" s="252"/>
    </row>
    <row r="171" spans="2:11" customFormat="1" ht="15" customHeight="1">
      <c r="B171" s="231"/>
      <c r="C171" s="208" t="s">
        <v>84</v>
      </c>
      <c r="D171" s="208"/>
      <c r="E171" s="208"/>
      <c r="F171" s="229" t="s">
        <v>3415</v>
      </c>
      <c r="G171" s="208"/>
      <c r="H171" s="208" t="s">
        <v>3482</v>
      </c>
      <c r="I171" s="208" t="s">
        <v>3417</v>
      </c>
      <c r="J171" s="208" t="s">
        <v>3466</v>
      </c>
      <c r="K171" s="252"/>
    </row>
    <row r="172" spans="2:11" customFormat="1" ht="15" customHeight="1">
      <c r="B172" s="231"/>
      <c r="C172" s="208" t="s">
        <v>3420</v>
      </c>
      <c r="D172" s="208"/>
      <c r="E172" s="208"/>
      <c r="F172" s="229" t="s">
        <v>3421</v>
      </c>
      <c r="G172" s="208"/>
      <c r="H172" s="208" t="s">
        <v>3482</v>
      </c>
      <c r="I172" s="208" t="s">
        <v>3417</v>
      </c>
      <c r="J172" s="208">
        <v>50</v>
      </c>
      <c r="K172" s="252"/>
    </row>
    <row r="173" spans="2:11" customFormat="1" ht="15" customHeight="1">
      <c r="B173" s="231"/>
      <c r="C173" s="208" t="s">
        <v>3423</v>
      </c>
      <c r="D173" s="208"/>
      <c r="E173" s="208"/>
      <c r="F173" s="229" t="s">
        <v>3415</v>
      </c>
      <c r="G173" s="208"/>
      <c r="H173" s="208" t="s">
        <v>3482</v>
      </c>
      <c r="I173" s="208" t="s">
        <v>3425</v>
      </c>
      <c r="J173" s="208"/>
      <c r="K173" s="252"/>
    </row>
    <row r="174" spans="2:11" customFormat="1" ht="15" customHeight="1">
      <c r="B174" s="231"/>
      <c r="C174" s="208" t="s">
        <v>3434</v>
      </c>
      <c r="D174" s="208"/>
      <c r="E174" s="208"/>
      <c r="F174" s="229" t="s">
        <v>3421</v>
      </c>
      <c r="G174" s="208"/>
      <c r="H174" s="208" t="s">
        <v>3482</v>
      </c>
      <c r="I174" s="208" t="s">
        <v>3417</v>
      </c>
      <c r="J174" s="208">
        <v>50</v>
      </c>
      <c r="K174" s="252"/>
    </row>
    <row r="175" spans="2:11" customFormat="1" ht="15" customHeight="1">
      <c r="B175" s="231"/>
      <c r="C175" s="208" t="s">
        <v>3442</v>
      </c>
      <c r="D175" s="208"/>
      <c r="E175" s="208"/>
      <c r="F175" s="229" t="s">
        <v>3421</v>
      </c>
      <c r="G175" s="208"/>
      <c r="H175" s="208" t="s">
        <v>3482</v>
      </c>
      <c r="I175" s="208" t="s">
        <v>3417</v>
      </c>
      <c r="J175" s="208">
        <v>50</v>
      </c>
      <c r="K175" s="252"/>
    </row>
    <row r="176" spans="2:11" customFormat="1" ht="15" customHeight="1">
      <c r="B176" s="231"/>
      <c r="C176" s="208" t="s">
        <v>3440</v>
      </c>
      <c r="D176" s="208"/>
      <c r="E176" s="208"/>
      <c r="F176" s="229" t="s">
        <v>3421</v>
      </c>
      <c r="G176" s="208"/>
      <c r="H176" s="208" t="s">
        <v>3482</v>
      </c>
      <c r="I176" s="208" t="s">
        <v>3417</v>
      </c>
      <c r="J176" s="208">
        <v>50</v>
      </c>
      <c r="K176" s="252"/>
    </row>
    <row r="177" spans="2:11" customFormat="1" ht="15" customHeight="1">
      <c r="B177" s="231"/>
      <c r="C177" s="208" t="s">
        <v>152</v>
      </c>
      <c r="D177" s="208"/>
      <c r="E177" s="208"/>
      <c r="F177" s="229" t="s">
        <v>3415</v>
      </c>
      <c r="G177" s="208"/>
      <c r="H177" s="208" t="s">
        <v>3483</v>
      </c>
      <c r="I177" s="208" t="s">
        <v>3484</v>
      </c>
      <c r="J177" s="208"/>
      <c r="K177" s="252"/>
    </row>
    <row r="178" spans="2:11" customFormat="1" ht="15" customHeight="1">
      <c r="B178" s="231"/>
      <c r="C178" s="208" t="s">
        <v>57</v>
      </c>
      <c r="D178" s="208"/>
      <c r="E178" s="208"/>
      <c r="F178" s="229" t="s">
        <v>3415</v>
      </c>
      <c r="G178" s="208"/>
      <c r="H178" s="208" t="s">
        <v>3485</v>
      </c>
      <c r="I178" s="208" t="s">
        <v>3486</v>
      </c>
      <c r="J178" s="208">
        <v>1</v>
      </c>
      <c r="K178" s="252"/>
    </row>
    <row r="179" spans="2:11" customFormat="1" ht="15" customHeight="1">
      <c r="B179" s="231"/>
      <c r="C179" s="208" t="s">
        <v>53</v>
      </c>
      <c r="D179" s="208"/>
      <c r="E179" s="208"/>
      <c r="F179" s="229" t="s">
        <v>3415</v>
      </c>
      <c r="G179" s="208"/>
      <c r="H179" s="208" t="s">
        <v>3487</v>
      </c>
      <c r="I179" s="208" t="s">
        <v>3417</v>
      </c>
      <c r="J179" s="208">
        <v>20</v>
      </c>
      <c r="K179" s="252"/>
    </row>
    <row r="180" spans="2:11" customFormat="1" ht="15" customHeight="1">
      <c r="B180" s="231"/>
      <c r="C180" s="208" t="s">
        <v>54</v>
      </c>
      <c r="D180" s="208"/>
      <c r="E180" s="208"/>
      <c r="F180" s="229" t="s">
        <v>3415</v>
      </c>
      <c r="G180" s="208"/>
      <c r="H180" s="208" t="s">
        <v>3488</v>
      </c>
      <c r="I180" s="208" t="s">
        <v>3417</v>
      </c>
      <c r="J180" s="208">
        <v>255</v>
      </c>
      <c r="K180" s="252"/>
    </row>
    <row r="181" spans="2:11" customFormat="1" ht="15" customHeight="1">
      <c r="B181" s="231"/>
      <c r="C181" s="208" t="s">
        <v>153</v>
      </c>
      <c r="D181" s="208"/>
      <c r="E181" s="208"/>
      <c r="F181" s="229" t="s">
        <v>3415</v>
      </c>
      <c r="G181" s="208"/>
      <c r="H181" s="208" t="s">
        <v>3379</v>
      </c>
      <c r="I181" s="208" t="s">
        <v>3417</v>
      </c>
      <c r="J181" s="208">
        <v>10</v>
      </c>
      <c r="K181" s="252"/>
    </row>
    <row r="182" spans="2:11" customFormat="1" ht="15" customHeight="1">
      <c r="B182" s="231"/>
      <c r="C182" s="208" t="s">
        <v>154</v>
      </c>
      <c r="D182" s="208"/>
      <c r="E182" s="208"/>
      <c r="F182" s="229" t="s">
        <v>3415</v>
      </c>
      <c r="G182" s="208"/>
      <c r="H182" s="208" t="s">
        <v>3489</v>
      </c>
      <c r="I182" s="208" t="s">
        <v>3450</v>
      </c>
      <c r="J182" s="208"/>
      <c r="K182" s="252"/>
    </row>
    <row r="183" spans="2:11" customFormat="1" ht="15" customHeight="1">
      <c r="B183" s="231"/>
      <c r="C183" s="208" t="s">
        <v>3490</v>
      </c>
      <c r="D183" s="208"/>
      <c r="E183" s="208"/>
      <c r="F183" s="229" t="s">
        <v>3415</v>
      </c>
      <c r="G183" s="208"/>
      <c r="H183" s="208" t="s">
        <v>3491</v>
      </c>
      <c r="I183" s="208" t="s">
        <v>3450</v>
      </c>
      <c r="J183" s="208"/>
      <c r="K183" s="252"/>
    </row>
    <row r="184" spans="2:11" customFormat="1" ht="15" customHeight="1">
      <c r="B184" s="231"/>
      <c r="C184" s="208" t="s">
        <v>3479</v>
      </c>
      <c r="D184" s="208"/>
      <c r="E184" s="208"/>
      <c r="F184" s="229" t="s">
        <v>3415</v>
      </c>
      <c r="G184" s="208"/>
      <c r="H184" s="208" t="s">
        <v>3492</v>
      </c>
      <c r="I184" s="208" t="s">
        <v>3450</v>
      </c>
      <c r="J184" s="208"/>
      <c r="K184" s="252"/>
    </row>
    <row r="185" spans="2:11" customFormat="1" ht="15" customHeight="1">
      <c r="B185" s="231"/>
      <c r="C185" s="208" t="s">
        <v>156</v>
      </c>
      <c r="D185" s="208"/>
      <c r="E185" s="208"/>
      <c r="F185" s="229" t="s">
        <v>3421</v>
      </c>
      <c r="G185" s="208"/>
      <c r="H185" s="208" t="s">
        <v>3493</v>
      </c>
      <c r="I185" s="208" t="s">
        <v>3417</v>
      </c>
      <c r="J185" s="208">
        <v>50</v>
      </c>
      <c r="K185" s="252"/>
    </row>
    <row r="186" spans="2:11" customFormat="1" ht="15" customHeight="1">
      <c r="B186" s="231"/>
      <c r="C186" s="208" t="s">
        <v>3494</v>
      </c>
      <c r="D186" s="208"/>
      <c r="E186" s="208"/>
      <c r="F186" s="229" t="s">
        <v>3421</v>
      </c>
      <c r="G186" s="208"/>
      <c r="H186" s="208" t="s">
        <v>3495</v>
      </c>
      <c r="I186" s="208" t="s">
        <v>3496</v>
      </c>
      <c r="J186" s="208"/>
      <c r="K186" s="252"/>
    </row>
    <row r="187" spans="2:11" customFormat="1" ht="15" customHeight="1">
      <c r="B187" s="231"/>
      <c r="C187" s="208" t="s">
        <v>3497</v>
      </c>
      <c r="D187" s="208"/>
      <c r="E187" s="208"/>
      <c r="F187" s="229" t="s">
        <v>3421</v>
      </c>
      <c r="G187" s="208"/>
      <c r="H187" s="208" t="s">
        <v>3498</v>
      </c>
      <c r="I187" s="208" t="s">
        <v>3496</v>
      </c>
      <c r="J187" s="208"/>
      <c r="K187" s="252"/>
    </row>
    <row r="188" spans="2:11" customFormat="1" ht="15" customHeight="1">
      <c r="B188" s="231"/>
      <c r="C188" s="208" t="s">
        <v>3499</v>
      </c>
      <c r="D188" s="208"/>
      <c r="E188" s="208"/>
      <c r="F188" s="229" t="s">
        <v>3421</v>
      </c>
      <c r="G188" s="208"/>
      <c r="H188" s="208" t="s">
        <v>3500</v>
      </c>
      <c r="I188" s="208" t="s">
        <v>3496</v>
      </c>
      <c r="J188" s="208"/>
      <c r="K188" s="252"/>
    </row>
    <row r="189" spans="2:11" customFormat="1" ht="15" customHeight="1">
      <c r="B189" s="231"/>
      <c r="C189" s="265" t="s">
        <v>3501</v>
      </c>
      <c r="D189" s="208"/>
      <c r="E189" s="208"/>
      <c r="F189" s="229" t="s">
        <v>3421</v>
      </c>
      <c r="G189" s="208"/>
      <c r="H189" s="208" t="s">
        <v>3502</v>
      </c>
      <c r="I189" s="208" t="s">
        <v>3503</v>
      </c>
      <c r="J189" s="266" t="s">
        <v>3504</v>
      </c>
      <c r="K189" s="252"/>
    </row>
    <row r="190" spans="2:11" customFormat="1" ht="15" customHeight="1">
      <c r="B190" s="231"/>
      <c r="C190" s="265" t="s">
        <v>42</v>
      </c>
      <c r="D190" s="208"/>
      <c r="E190" s="208"/>
      <c r="F190" s="229" t="s">
        <v>3415</v>
      </c>
      <c r="G190" s="208"/>
      <c r="H190" s="205" t="s">
        <v>3505</v>
      </c>
      <c r="I190" s="208" t="s">
        <v>3506</v>
      </c>
      <c r="J190" s="208"/>
      <c r="K190" s="252"/>
    </row>
    <row r="191" spans="2:11" customFormat="1" ht="15" customHeight="1">
      <c r="B191" s="231"/>
      <c r="C191" s="265" t="s">
        <v>3507</v>
      </c>
      <c r="D191" s="208"/>
      <c r="E191" s="208"/>
      <c r="F191" s="229" t="s">
        <v>3415</v>
      </c>
      <c r="G191" s="208"/>
      <c r="H191" s="208" t="s">
        <v>3508</v>
      </c>
      <c r="I191" s="208" t="s">
        <v>3450</v>
      </c>
      <c r="J191" s="208"/>
      <c r="K191" s="252"/>
    </row>
    <row r="192" spans="2:11" customFormat="1" ht="15" customHeight="1">
      <c r="B192" s="231"/>
      <c r="C192" s="265" t="s">
        <v>3509</v>
      </c>
      <c r="D192" s="208"/>
      <c r="E192" s="208"/>
      <c r="F192" s="229" t="s">
        <v>3415</v>
      </c>
      <c r="G192" s="208"/>
      <c r="H192" s="208" t="s">
        <v>3510</v>
      </c>
      <c r="I192" s="208" t="s">
        <v>3450</v>
      </c>
      <c r="J192" s="208"/>
      <c r="K192" s="252"/>
    </row>
    <row r="193" spans="2:11" customFormat="1" ht="15" customHeight="1">
      <c r="B193" s="231"/>
      <c r="C193" s="265" t="s">
        <v>3511</v>
      </c>
      <c r="D193" s="208"/>
      <c r="E193" s="208"/>
      <c r="F193" s="229" t="s">
        <v>3421</v>
      </c>
      <c r="G193" s="208"/>
      <c r="H193" s="208" t="s">
        <v>3512</v>
      </c>
      <c r="I193" s="208" t="s">
        <v>3450</v>
      </c>
      <c r="J193" s="208"/>
      <c r="K193" s="252"/>
    </row>
    <row r="194" spans="2:11" customFormat="1" ht="15" customHeight="1">
      <c r="B194" s="258"/>
      <c r="C194" s="267"/>
      <c r="D194" s="238"/>
      <c r="E194" s="238"/>
      <c r="F194" s="238"/>
      <c r="G194" s="238"/>
      <c r="H194" s="238"/>
      <c r="I194" s="238"/>
      <c r="J194" s="238"/>
      <c r="K194" s="259"/>
    </row>
    <row r="195" spans="2:11" customFormat="1" ht="18.75" customHeight="1">
      <c r="B195" s="240"/>
      <c r="C195" s="250"/>
      <c r="D195" s="250"/>
      <c r="E195" s="250"/>
      <c r="F195" s="260"/>
      <c r="G195" s="250"/>
      <c r="H195" s="250"/>
      <c r="I195" s="250"/>
      <c r="J195" s="250"/>
      <c r="K195" s="240"/>
    </row>
    <row r="196" spans="2:11" customFormat="1" ht="18.75" customHeight="1">
      <c r="B196" s="240"/>
      <c r="C196" s="250"/>
      <c r="D196" s="250"/>
      <c r="E196" s="250"/>
      <c r="F196" s="260"/>
      <c r="G196" s="250"/>
      <c r="H196" s="250"/>
      <c r="I196" s="250"/>
      <c r="J196" s="250"/>
      <c r="K196" s="240"/>
    </row>
    <row r="197" spans="2:11" customFormat="1" ht="18.75" customHeight="1">
      <c r="B197" s="215"/>
      <c r="C197" s="215"/>
      <c r="D197" s="215"/>
      <c r="E197" s="215"/>
      <c r="F197" s="215"/>
      <c r="G197" s="215"/>
      <c r="H197" s="215"/>
      <c r="I197" s="215"/>
      <c r="J197" s="215"/>
      <c r="K197" s="215"/>
    </row>
    <row r="198" spans="2:11" customFormat="1" ht="13.5">
      <c r="B198" s="197"/>
      <c r="C198" s="198"/>
      <c r="D198" s="198"/>
      <c r="E198" s="198"/>
      <c r="F198" s="198"/>
      <c r="G198" s="198"/>
      <c r="H198" s="198"/>
      <c r="I198" s="198"/>
      <c r="J198" s="198"/>
      <c r="K198" s="199"/>
    </row>
    <row r="199" spans="2:11" customFormat="1" ht="21">
      <c r="B199" s="200"/>
      <c r="C199" s="434" t="s">
        <v>3513</v>
      </c>
      <c r="D199" s="434"/>
      <c r="E199" s="434"/>
      <c r="F199" s="434"/>
      <c r="G199" s="434"/>
      <c r="H199" s="434"/>
      <c r="I199" s="434"/>
      <c r="J199" s="434"/>
      <c r="K199" s="201"/>
    </row>
    <row r="200" spans="2:11" customFormat="1" ht="25.5" customHeight="1">
      <c r="B200" s="200"/>
      <c r="C200" s="268" t="s">
        <v>3514</v>
      </c>
      <c r="D200" s="268"/>
      <c r="E200" s="268"/>
      <c r="F200" s="268" t="s">
        <v>3515</v>
      </c>
      <c r="G200" s="269"/>
      <c r="H200" s="440" t="s">
        <v>3516</v>
      </c>
      <c r="I200" s="440"/>
      <c r="J200" s="440"/>
      <c r="K200" s="201"/>
    </row>
    <row r="201" spans="2:11" customFormat="1" ht="5.25" customHeight="1">
      <c r="B201" s="231"/>
      <c r="C201" s="226"/>
      <c r="D201" s="226"/>
      <c r="E201" s="226"/>
      <c r="F201" s="226"/>
      <c r="G201" s="250"/>
      <c r="H201" s="226"/>
      <c r="I201" s="226"/>
      <c r="J201" s="226"/>
      <c r="K201" s="252"/>
    </row>
    <row r="202" spans="2:11" customFormat="1" ht="15" customHeight="1">
      <c r="B202" s="231"/>
      <c r="C202" s="208" t="s">
        <v>3506</v>
      </c>
      <c r="D202" s="208"/>
      <c r="E202" s="208"/>
      <c r="F202" s="229" t="s">
        <v>43</v>
      </c>
      <c r="G202" s="208"/>
      <c r="H202" s="439" t="s">
        <v>3517</v>
      </c>
      <c r="I202" s="439"/>
      <c r="J202" s="439"/>
      <c r="K202" s="252"/>
    </row>
    <row r="203" spans="2:11" customFormat="1" ht="15" customHeight="1">
      <c r="B203" s="231"/>
      <c r="C203" s="208"/>
      <c r="D203" s="208"/>
      <c r="E203" s="208"/>
      <c r="F203" s="229" t="s">
        <v>44</v>
      </c>
      <c r="G203" s="208"/>
      <c r="H203" s="439" t="s">
        <v>3518</v>
      </c>
      <c r="I203" s="439"/>
      <c r="J203" s="439"/>
      <c r="K203" s="252"/>
    </row>
    <row r="204" spans="2:11" customFormat="1" ht="15" customHeight="1">
      <c r="B204" s="231"/>
      <c r="C204" s="208"/>
      <c r="D204" s="208"/>
      <c r="E204" s="208"/>
      <c r="F204" s="229" t="s">
        <v>47</v>
      </c>
      <c r="G204" s="208"/>
      <c r="H204" s="439" t="s">
        <v>3519</v>
      </c>
      <c r="I204" s="439"/>
      <c r="J204" s="439"/>
      <c r="K204" s="252"/>
    </row>
    <row r="205" spans="2:11" customFormat="1" ht="15" customHeight="1">
      <c r="B205" s="231"/>
      <c r="C205" s="208"/>
      <c r="D205" s="208"/>
      <c r="E205" s="208"/>
      <c r="F205" s="229" t="s">
        <v>45</v>
      </c>
      <c r="G205" s="208"/>
      <c r="H205" s="439" t="s">
        <v>3520</v>
      </c>
      <c r="I205" s="439"/>
      <c r="J205" s="439"/>
      <c r="K205" s="252"/>
    </row>
    <row r="206" spans="2:11" customFormat="1" ht="15" customHeight="1">
      <c r="B206" s="231"/>
      <c r="C206" s="208"/>
      <c r="D206" s="208"/>
      <c r="E206" s="208"/>
      <c r="F206" s="229" t="s">
        <v>46</v>
      </c>
      <c r="G206" s="208"/>
      <c r="H206" s="439" t="s">
        <v>3521</v>
      </c>
      <c r="I206" s="439"/>
      <c r="J206" s="439"/>
      <c r="K206" s="252"/>
    </row>
    <row r="207" spans="2:11" customFormat="1" ht="15" customHeight="1">
      <c r="B207" s="231"/>
      <c r="C207" s="208"/>
      <c r="D207" s="208"/>
      <c r="E207" s="208"/>
      <c r="F207" s="229"/>
      <c r="G207" s="208"/>
      <c r="H207" s="208"/>
      <c r="I207" s="208"/>
      <c r="J207" s="208"/>
      <c r="K207" s="252"/>
    </row>
    <row r="208" spans="2:11" customFormat="1" ht="15" customHeight="1">
      <c r="B208" s="231"/>
      <c r="C208" s="208" t="s">
        <v>3462</v>
      </c>
      <c r="D208" s="208"/>
      <c r="E208" s="208"/>
      <c r="F208" s="229" t="s">
        <v>78</v>
      </c>
      <c r="G208" s="208"/>
      <c r="H208" s="439" t="s">
        <v>3522</v>
      </c>
      <c r="I208" s="439"/>
      <c r="J208" s="439"/>
      <c r="K208" s="252"/>
    </row>
    <row r="209" spans="2:11" customFormat="1" ht="15" customHeight="1">
      <c r="B209" s="231"/>
      <c r="C209" s="208"/>
      <c r="D209" s="208"/>
      <c r="E209" s="208"/>
      <c r="F209" s="229" t="s">
        <v>3360</v>
      </c>
      <c r="G209" s="208"/>
      <c r="H209" s="439" t="s">
        <v>3361</v>
      </c>
      <c r="I209" s="439"/>
      <c r="J209" s="439"/>
      <c r="K209" s="252"/>
    </row>
    <row r="210" spans="2:11" customFormat="1" ht="15" customHeight="1">
      <c r="B210" s="231"/>
      <c r="C210" s="208"/>
      <c r="D210" s="208"/>
      <c r="E210" s="208"/>
      <c r="F210" s="229" t="s">
        <v>3358</v>
      </c>
      <c r="G210" s="208"/>
      <c r="H210" s="439" t="s">
        <v>3523</v>
      </c>
      <c r="I210" s="439"/>
      <c r="J210" s="439"/>
      <c r="K210" s="252"/>
    </row>
    <row r="211" spans="2:11" customFormat="1" ht="15" customHeight="1">
      <c r="B211" s="270"/>
      <c r="C211" s="208"/>
      <c r="D211" s="208"/>
      <c r="E211" s="208"/>
      <c r="F211" s="229" t="s">
        <v>3362</v>
      </c>
      <c r="G211" s="265"/>
      <c r="H211" s="438" t="s">
        <v>3363</v>
      </c>
      <c r="I211" s="438"/>
      <c r="J211" s="438"/>
      <c r="K211" s="271"/>
    </row>
    <row r="212" spans="2:11" customFormat="1" ht="15" customHeight="1">
      <c r="B212" s="270"/>
      <c r="C212" s="208"/>
      <c r="D212" s="208"/>
      <c r="E212" s="208"/>
      <c r="F212" s="229" t="s">
        <v>3175</v>
      </c>
      <c r="G212" s="265"/>
      <c r="H212" s="438" t="s">
        <v>3524</v>
      </c>
      <c r="I212" s="438"/>
      <c r="J212" s="438"/>
      <c r="K212" s="271"/>
    </row>
    <row r="213" spans="2:11" customFormat="1" ht="15" customHeight="1">
      <c r="B213" s="270"/>
      <c r="C213" s="208"/>
      <c r="D213" s="208"/>
      <c r="E213" s="208"/>
      <c r="F213" s="229"/>
      <c r="G213" s="265"/>
      <c r="H213" s="256"/>
      <c r="I213" s="256"/>
      <c r="J213" s="256"/>
      <c r="K213" s="271"/>
    </row>
    <row r="214" spans="2:11" customFormat="1" ht="15" customHeight="1">
      <c r="B214" s="270"/>
      <c r="C214" s="208" t="s">
        <v>3486</v>
      </c>
      <c r="D214" s="208"/>
      <c r="E214" s="208"/>
      <c r="F214" s="229">
        <v>1</v>
      </c>
      <c r="G214" s="265"/>
      <c r="H214" s="438" t="s">
        <v>3525</v>
      </c>
      <c r="I214" s="438"/>
      <c r="J214" s="438"/>
      <c r="K214" s="271"/>
    </row>
    <row r="215" spans="2:11" customFormat="1" ht="15" customHeight="1">
      <c r="B215" s="270"/>
      <c r="C215" s="208"/>
      <c r="D215" s="208"/>
      <c r="E215" s="208"/>
      <c r="F215" s="229">
        <v>2</v>
      </c>
      <c r="G215" s="265"/>
      <c r="H215" s="438" t="s">
        <v>3526</v>
      </c>
      <c r="I215" s="438"/>
      <c r="J215" s="438"/>
      <c r="K215" s="271"/>
    </row>
    <row r="216" spans="2:11" customFormat="1" ht="15" customHeight="1">
      <c r="B216" s="270"/>
      <c r="C216" s="208"/>
      <c r="D216" s="208"/>
      <c r="E216" s="208"/>
      <c r="F216" s="229">
        <v>3</v>
      </c>
      <c r="G216" s="265"/>
      <c r="H216" s="438" t="s">
        <v>3527</v>
      </c>
      <c r="I216" s="438"/>
      <c r="J216" s="438"/>
      <c r="K216" s="271"/>
    </row>
    <row r="217" spans="2:11" customFormat="1" ht="15" customHeight="1">
      <c r="B217" s="270"/>
      <c r="C217" s="208"/>
      <c r="D217" s="208"/>
      <c r="E217" s="208"/>
      <c r="F217" s="229">
        <v>4</v>
      </c>
      <c r="G217" s="265"/>
      <c r="H217" s="438" t="s">
        <v>3528</v>
      </c>
      <c r="I217" s="438"/>
      <c r="J217" s="438"/>
      <c r="K217" s="271"/>
    </row>
    <row r="218" spans="2:11" customFormat="1" ht="12.75" customHeight="1">
      <c r="B218" s="272"/>
      <c r="C218" s="273"/>
      <c r="D218" s="273"/>
      <c r="E218" s="273"/>
      <c r="F218" s="273"/>
      <c r="G218" s="273"/>
      <c r="H218" s="273"/>
      <c r="I218" s="273"/>
      <c r="J218" s="273"/>
      <c r="K218" s="274"/>
    </row>
  </sheetData>
  <sheetProtection formatCells="0" formatColumns="0" formatRows="0" insertColumns="0" insertRows="0" insertHyperlinks="0" deleteColumns="0" deleteRows="0" sort="0" autoFilter="0" pivotTables="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s>
  <pageMargins left="0.59027779999999996" right="0.59027779999999996" top="0.59027779999999996" bottom="0.59027779999999996" header="0" footer="0"/>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866"/>
  <sheetViews>
    <sheetView showGridLines="0" tabSelected="1" topLeftCell="A1097" workbookViewId="0">
      <selection activeCell="F1182" sqref="F1182"/>
    </sheetView>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3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95"/>
      <c r="M2" s="395"/>
      <c r="N2" s="395"/>
      <c r="O2" s="395"/>
      <c r="P2" s="395"/>
      <c r="Q2" s="395"/>
      <c r="R2" s="395"/>
      <c r="S2" s="395"/>
      <c r="T2" s="395"/>
      <c r="U2" s="395"/>
      <c r="V2" s="395"/>
      <c r="AT2" s="18" t="s">
        <v>86</v>
      </c>
    </row>
    <row r="3" spans="2:46" ht="6.95" customHeight="1">
      <c r="B3" s="19"/>
      <c r="C3" s="20"/>
      <c r="D3" s="20"/>
      <c r="E3" s="20"/>
      <c r="F3" s="20"/>
      <c r="G3" s="20"/>
      <c r="H3" s="20"/>
      <c r="I3" s="20"/>
      <c r="J3" s="20"/>
      <c r="K3" s="20"/>
      <c r="L3" s="21"/>
      <c r="AT3" s="18" t="s">
        <v>79</v>
      </c>
    </row>
    <row r="4" spans="2:46" ht="24.95" customHeight="1">
      <c r="B4" s="21"/>
      <c r="D4" s="22" t="s">
        <v>122</v>
      </c>
      <c r="L4" s="21"/>
      <c r="M4" s="91" t="s">
        <v>10</v>
      </c>
      <c r="AT4" s="18" t="s">
        <v>4</v>
      </c>
    </row>
    <row r="5" spans="2:46" ht="6.95" customHeight="1">
      <c r="B5" s="21"/>
      <c r="L5" s="21"/>
    </row>
    <row r="6" spans="2:46" ht="12" customHeight="1">
      <c r="B6" s="21"/>
      <c r="D6" s="28" t="s">
        <v>16</v>
      </c>
      <c r="L6" s="21"/>
    </row>
    <row r="7" spans="2:46" ht="16.5" customHeight="1">
      <c r="B7" s="21"/>
      <c r="E7" s="430" t="str">
        <f>'Rekapitulace stavby'!K6</f>
        <v>Byty BD Poštovní 648, Horní Slavkov</v>
      </c>
      <c r="F7" s="431"/>
      <c r="G7" s="431"/>
      <c r="H7" s="431"/>
      <c r="L7" s="21"/>
    </row>
    <row r="8" spans="2:46" ht="12" customHeight="1">
      <c r="B8" s="21"/>
      <c r="D8" s="28" t="s">
        <v>123</v>
      </c>
      <c r="L8" s="21"/>
    </row>
    <row r="9" spans="2:46" s="1" customFormat="1" ht="16.5" customHeight="1">
      <c r="B9" s="33"/>
      <c r="E9" s="430" t="s">
        <v>124</v>
      </c>
      <c r="F9" s="429"/>
      <c r="G9" s="429"/>
      <c r="H9" s="429"/>
      <c r="L9" s="33"/>
    </row>
    <row r="10" spans="2:46" s="1" customFormat="1" ht="12" customHeight="1">
      <c r="B10" s="33"/>
      <c r="D10" s="28" t="s">
        <v>125</v>
      </c>
      <c r="L10" s="33"/>
    </row>
    <row r="11" spans="2:46" s="1" customFormat="1" ht="16.5" customHeight="1">
      <c r="B11" s="33"/>
      <c r="E11" s="423" t="s">
        <v>126</v>
      </c>
      <c r="F11" s="429"/>
      <c r="G11" s="429"/>
      <c r="H11" s="429"/>
      <c r="L11" s="33"/>
    </row>
    <row r="12" spans="2:46" s="1" customFormat="1">
      <c r="B12" s="33"/>
      <c r="L12" s="33"/>
    </row>
    <row r="13" spans="2:46" s="1" customFormat="1" ht="12" customHeight="1">
      <c r="B13" s="33"/>
      <c r="D13" s="28" t="s">
        <v>18</v>
      </c>
      <c r="F13" s="26" t="s">
        <v>19</v>
      </c>
      <c r="I13" s="28" t="s">
        <v>20</v>
      </c>
      <c r="J13" s="26" t="s">
        <v>19</v>
      </c>
      <c r="L13" s="33"/>
    </row>
    <row r="14" spans="2:46" s="1" customFormat="1" ht="12" customHeight="1">
      <c r="B14" s="33"/>
      <c r="D14" s="28" t="s">
        <v>21</v>
      </c>
      <c r="F14" s="26" t="s">
        <v>22</v>
      </c>
      <c r="I14" s="28" t="s">
        <v>23</v>
      </c>
      <c r="J14" s="50" t="str">
        <f>'Rekapitulace stavby'!AN8</f>
        <v>29. 8. 2022</v>
      </c>
      <c r="L14" s="33"/>
    </row>
    <row r="15" spans="2:46" s="1" customFormat="1" ht="10.9" customHeight="1">
      <c r="B15" s="33"/>
      <c r="L15" s="33"/>
    </row>
    <row r="16" spans="2:46" s="1" customFormat="1" ht="12" customHeight="1">
      <c r="B16" s="33"/>
      <c r="D16" s="28" t="s">
        <v>25</v>
      </c>
      <c r="I16" s="28" t="s">
        <v>26</v>
      </c>
      <c r="J16" s="26" t="s">
        <v>19</v>
      </c>
      <c r="L16" s="33"/>
    </row>
    <row r="17" spans="2:12" s="1" customFormat="1" ht="18" customHeight="1">
      <c r="B17" s="33"/>
      <c r="E17" s="26" t="s">
        <v>27</v>
      </c>
      <c r="I17" s="28" t="s">
        <v>28</v>
      </c>
      <c r="J17" s="26" t="s">
        <v>19</v>
      </c>
      <c r="L17" s="33"/>
    </row>
    <row r="18" spans="2:12" s="1" customFormat="1" ht="6.95" customHeight="1">
      <c r="B18" s="33"/>
      <c r="L18" s="33"/>
    </row>
    <row r="19" spans="2:12" s="1" customFormat="1" ht="12" customHeight="1">
      <c r="B19" s="33"/>
      <c r="D19" s="28" t="s">
        <v>29</v>
      </c>
      <c r="I19" s="28" t="s">
        <v>26</v>
      </c>
      <c r="J19" s="29" t="str">
        <f>'Rekapitulace stavby'!AN13</f>
        <v>Vyplň údaj</v>
      </c>
      <c r="L19" s="33"/>
    </row>
    <row r="20" spans="2:12" s="1" customFormat="1" ht="18" customHeight="1">
      <c r="B20" s="33"/>
      <c r="E20" s="432" t="str">
        <f>'Rekapitulace stavby'!E14</f>
        <v>Vyplň údaj</v>
      </c>
      <c r="F20" s="414"/>
      <c r="G20" s="414"/>
      <c r="H20" s="414"/>
      <c r="I20" s="28" t="s">
        <v>28</v>
      </c>
      <c r="J20" s="29" t="str">
        <f>'Rekapitulace stavby'!AN14</f>
        <v>Vyplň údaj</v>
      </c>
      <c r="L20" s="33"/>
    </row>
    <row r="21" spans="2:12" s="1" customFormat="1" ht="6.95" customHeight="1">
      <c r="B21" s="33"/>
      <c r="L21" s="33"/>
    </row>
    <row r="22" spans="2:12" s="1" customFormat="1" ht="12" customHeight="1">
      <c r="B22" s="33"/>
      <c r="D22" s="28" t="s">
        <v>31</v>
      </c>
      <c r="I22" s="28" t="s">
        <v>26</v>
      </c>
      <c r="J22" s="26" t="s">
        <v>19</v>
      </c>
      <c r="L22" s="33"/>
    </row>
    <row r="23" spans="2:12" s="1" customFormat="1" ht="18" customHeight="1">
      <c r="B23" s="33"/>
      <c r="E23" s="26" t="s">
        <v>32</v>
      </c>
      <c r="I23" s="28" t="s">
        <v>28</v>
      </c>
      <c r="J23" s="26" t="s">
        <v>19</v>
      </c>
      <c r="L23" s="33"/>
    </row>
    <row r="24" spans="2:12" s="1" customFormat="1" ht="6.95" customHeight="1">
      <c r="B24" s="33"/>
      <c r="L24" s="33"/>
    </row>
    <row r="25" spans="2:12" s="1" customFormat="1" ht="12" customHeight="1">
      <c r="B25" s="33"/>
      <c r="D25" s="28" t="s">
        <v>34</v>
      </c>
      <c r="I25" s="28" t="s">
        <v>26</v>
      </c>
      <c r="J25" s="26" t="s">
        <v>19</v>
      </c>
      <c r="L25" s="33"/>
    </row>
    <row r="26" spans="2:12" s="1" customFormat="1" ht="18" customHeight="1">
      <c r="B26" s="33"/>
      <c r="E26" s="26" t="s">
        <v>35</v>
      </c>
      <c r="I26" s="28" t="s">
        <v>28</v>
      </c>
      <c r="J26" s="26" t="s">
        <v>19</v>
      </c>
      <c r="L26" s="33"/>
    </row>
    <row r="27" spans="2:12" s="1" customFormat="1" ht="6.95" customHeight="1">
      <c r="B27" s="33"/>
      <c r="L27" s="33"/>
    </row>
    <row r="28" spans="2:12" s="1" customFormat="1" ht="12" customHeight="1">
      <c r="B28" s="33"/>
      <c r="D28" s="28" t="s">
        <v>36</v>
      </c>
      <c r="L28" s="33"/>
    </row>
    <row r="29" spans="2:12" s="7" customFormat="1" ht="16.5" customHeight="1">
      <c r="B29" s="92"/>
      <c r="E29" s="418" t="s">
        <v>19</v>
      </c>
      <c r="F29" s="418"/>
      <c r="G29" s="418"/>
      <c r="H29" s="418"/>
      <c r="L29" s="92"/>
    </row>
    <row r="30" spans="2:12" s="1" customFormat="1" ht="6.95" customHeight="1">
      <c r="B30" s="33"/>
      <c r="L30" s="33"/>
    </row>
    <row r="31" spans="2:12" s="1" customFormat="1" ht="6.95" customHeight="1">
      <c r="B31" s="33"/>
      <c r="D31" s="51"/>
      <c r="E31" s="51"/>
      <c r="F31" s="51"/>
      <c r="G31" s="51"/>
      <c r="H31" s="51"/>
      <c r="I31" s="51"/>
      <c r="J31" s="51"/>
      <c r="K31" s="51"/>
      <c r="L31" s="33"/>
    </row>
    <row r="32" spans="2:12" s="1" customFormat="1" ht="25.35" customHeight="1">
      <c r="B32" s="33"/>
      <c r="D32" s="93" t="s">
        <v>38</v>
      </c>
      <c r="J32" s="64">
        <f>ROUND(J105, 2)</f>
        <v>0</v>
      </c>
      <c r="L32" s="33"/>
    </row>
    <row r="33" spans="2:12" s="1" customFormat="1" ht="6.95" customHeight="1">
      <c r="B33" s="33"/>
      <c r="D33" s="51"/>
      <c r="E33" s="51"/>
      <c r="F33" s="51"/>
      <c r="G33" s="51"/>
      <c r="H33" s="51"/>
      <c r="I33" s="51"/>
      <c r="J33" s="51"/>
      <c r="K33" s="51"/>
      <c r="L33" s="33"/>
    </row>
    <row r="34" spans="2:12" s="1" customFormat="1" ht="14.45" customHeight="1">
      <c r="B34" s="33"/>
      <c r="F34" s="36" t="s">
        <v>40</v>
      </c>
      <c r="I34" s="36" t="s">
        <v>39</v>
      </c>
      <c r="J34" s="36" t="s">
        <v>41</v>
      </c>
      <c r="L34" s="33"/>
    </row>
    <row r="35" spans="2:12" s="1" customFormat="1" ht="14.45" customHeight="1">
      <c r="B35" s="33"/>
      <c r="D35" s="53" t="s">
        <v>42</v>
      </c>
      <c r="E35" s="28" t="s">
        <v>43</v>
      </c>
      <c r="F35" s="84">
        <f>ROUND((SUM(BE105:BE1865)),  2)</f>
        <v>0</v>
      </c>
      <c r="I35" s="94">
        <v>0.21</v>
      </c>
      <c r="J35" s="84">
        <f>ROUND(((SUM(BE105:BE1865))*I35),  2)</f>
        <v>0</v>
      </c>
      <c r="L35" s="33"/>
    </row>
    <row r="36" spans="2:12" s="1" customFormat="1" ht="14.45" customHeight="1">
      <c r="B36" s="33"/>
      <c r="E36" s="28" t="s">
        <v>44</v>
      </c>
      <c r="F36" s="84">
        <f>ROUND((SUM(BF105:BF1865)),  2)</f>
        <v>0</v>
      </c>
      <c r="I36" s="94">
        <v>0.15</v>
      </c>
      <c r="J36" s="84">
        <f>ROUND(((SUM(BF105:BF1865))*I36),  2)</f>
        <v>0</v>
      </c>
      <c r="L36" s="33"/>
    </row>
    <row r="37" spans="2:12" s="1" customFormat="1" ht="14.45" hidden="1" customHeight="1">
      <c r="B37" s="33"/>
      <c r="E37" s="28" t="s">
        <v>45</v>
      </c>
      <c r="F37" s="84">
        <f>ROUND((SUM(BG105:BG1865)),  2)</f>
        <v>0</v>
      </c>
      <c r="I37" s="94">
        <v>0.21</v>
      </c>
      <c r="J37" s="84">
        <f>0</f>
        <v>0</v>
      </c>
      <c r="L37" s="33"/>
    </row>
    <row r="38" spans="2:12" s="1" customFormat="1" ht="14.45" hidden="1" customHeight="1">
      <c r="B38" s="33"/>
      <c r="E38" s="28" t="s">
        <v>46</v>
      </c>
      <c r="F38" s="84">
        <f>ROUND((SUM(BH105:BH1865)),  2)</f>
        <v>0</v>
      </c>
      <c r="I38" s="94">
        <v>0.15</v>
      </c>
      <c r="J38" s="84">
        <f>0</f>
        <v>0</v>
      </c>
      <c r="L38" s="33"/>
    </row>
    <row r="39" spans="2:12" s="1" customFormat="1" ht="14.45" hidden="1" customHeight="1">
      <c r="B39" s="33"/>
      <c r="E39" s="28" t="s">
        <v>47</v>
      </c>
      <c r="F39" s="84">
        <f>ROUND((SUM(BI105:BI1865)),  2)</f>
        <v>0</v>
      </c>
      <c r="I39" s="94">
        <v>0</v>
      </c>
      <c r="J39" s="84">
        <f>0</f>
        <v>0</v>
      </c>
      <c r="L39" s="33"/>
    </row>
    <row r="40" spans="2:12" s="1" customFormat="1" ht="6.95" customHeight="1">
      <c r="B40" s="33"/>
      <c r="L40" s="33"/>
    </row>
    <row r="41" spans="2:12" s="1" customFormat="1" ht="25.35" customHeight="1">
      <c r="B41" s="33"/>
      <c r="C41" s="95"/>
      <c r="D41" s="96" t="s">
        <v>48</v>
      </c>
      <c r="E41" s="55"/>
      <c r="F41" s="55"/>
      <c r="G41" s="97" t="s">
        <v>49</v>
      </c>
      <c r="H41" s="98" t="s">
        <v>50</v>
      </c>
      <c r="I41" s="55"/>
      <c r="J41" s="99">
        <f>SUM(J32:J39)</f>
        <v>0</v>
      </c>
      <c r="K41" s="100"/>
      <c r="L41" s="33"/>
    </row>
    <row r="42" spans="2:12" s="1" customFormat="1" ht="14.45" customHeight="1">
      <c r="B42" s="42"/>
      <c r="C42" s="43"/>
      <c r="D42" s="43"/>
      <c r="E42" s="43"/>
      <c r="F42" s="43"/>
      <c r="G42" s="43"/>
      <c r="H42" s="43"/>
      <c r="I42" s="43"/>
      <c r="J42" s="43"/>
      <c r="K42" s="43"/>
      <c r="L42" s="33"/>
    </row>
    <row r="46" spans="2:12" s="1" customFormat="1" ht="6.95" customHeight="1">
      <c r="B46" s="44"/>
      <c r="C46" s="45"/>
      <c r="D46" s="45"/>
      <c r="E46" s="45"/>
      <c r="F46" s="45"/>
      <c r="G46" s="45"/>
      <c r="H46" s="45"/>
      <c r="I46" s="45"/>
      <c r="J46" s="45"/>
      <c r="K46" s="45"/>
      <c r="L46" s="33"/>
    </row>
    <row r="47" spans="2:12" s="1" customFormat="1" ht="24.95" customHeight="1">
      <c r="B47" s="33"/>
      <c r="C47" s="22" t="s">
        <v>127</v>
      </c>
      <c r="L47" s="33"/>
    </row>
    <row r="48" spans="2:12" s="1" customFormat="1" ht="6.95" customHeight="1">
      <c r="B48" s="33"/>
      <c r="L48" s="33"/>
    </row>
    <row r="49" spans="2:47" s="1" customFormat="1" ht="12" customHeight="1">
      <c r="B49" s="33"/>
      <c r="C49" s="28" t="s">
        <v>16</v>
      </c>
      <c r="L49" s="33"/>
    </row>
    <row r="50" spans="2:47" s="1" customFormat="1" ht="16.5" customHeight="1">
      <c r="B50" s="33"/>
      <c r="E50" s="430" t="str">
        <f>E7</f>
        <v>Byty BD Poštovní 648, Horní Slavkov</v>
      </c>
      <c r="F50" s="431"/>
      <c r="G50" s="431"/>
      <c r="H50" s="431"/>
      <c r="L50" s="33"/>
    </row>
    <row r="51" spans="2:47" ht="12" customHeight="1">
      <c r="B51" s="21"/>
      <c r="C51" s="28" t="s">
        <v>123</v>
      </c>
      <c r="L51" s="21"/>
    </row>
    <row r="52" spans="2:47" s="1" customFormat="1" ht="16.5" customHeight="1">
      <c r="B52" s="33"/>
      <c r="E52" s="430" t="s">
        <v>124</v>
      </c>
      <c r="F52" s="429"/>
      <c r="G52" s="429"/>
      <c r="H52" s="429"/>
      <c r="L52" s="33"/>
    </row>
    <row r="53" spans="2:47" s="1" customFormat="1" ht="12" customHeight="1">
      <c r="B53" s="33"/>
      <c r="C53" s="28" t="s">
        <v>125</v>
      </c>
      <c r="L53" s="33"/>
    </row>
    <row r="54" spans="2:47" s="1" customFormat="1" ht="16.5" customHeight="1">
      <c r="B54" s="33"/>
      <c r="E54" s="423" t="str">
        <f>E11</f>
        <v>Uzn1 - Stavební část</v>
      </c>
      <c r="F54" s="429"/>
      <c r="G54" s="429"/>
      <c r="H54" s="429"/>
      <c r="L54" s="33"/>
    </row>
    <row r="55" spans="2:47" s="1" customFormat="1" ht="6.95" customHeight="1">
      <c r="B55" s="33"/>
      <c r="L55" s="33"/>
    </row>
    <row r="56" spans="2:47" s="1" customFormat="1" ht="12" customHeight="1">
      <c r="B56" s="33"/>
      <c r="C56" s="28" t="s">
        <v>21</v>
      </c>
      <c r="F56" s="26" t="str">
        <f>F14</f>
        <v>Horní Slavkov, Poštovní 648</v>
      </c>
      <c r="I56" s="28" t="s">
        <v>23</v>
      </c>
      <c r="J56" s="50" t="str">
        <f>IF(J14="","",J14)</f>
        <v>29. 8. 2022</v>
      </c>
      <c r="L56" s="33"/>
    </row>
    <row r="57" spans="2:47" s="1" customFormat="1" ht="6.95" customHeight="1">
      <c r="B57" s="33"/>
      <c r="L57" s="33"/>
    </row>
    <row r="58" spans="2:47" s="1" customFormat="1" ht="15.2" customHeight="1">
      <c r="B58" s="33"/>
      <c r="C58" s="28" t="s">
        <v>25</v>
      </c>
      <c r="F58" s="26" t="str">
        <f>E17</f>
        <v>Město Horní Slavkov</v>
      </c>
      <c r="I58" s="28" t="s">
        <v>31</v>
      </c>
      <c r="J58" s="31" t="str">
        <f>E23</f>
        <v>CENTRA STAV s.r.o.</v>
      </c>
      <c r="L58" s="33"/>
    </row>
    <row r="59" spans="2:47" s="1" customFormat="1" ht="15.2" customHeight="1">
      <c r="B59" s="33"/>
      <c r="C59" s="28" t="s">
        <v>29</v>
      </c>
      <c r="F59" s="26" t="str">
        <f>IF(E20="","",E20)</f>
        <v>Vyplň údaj</v>
      </c>
      <c r="I59" s="28" t="s">
        <v>34</v>
      </c>
      <c r="J59" s="31" t="str">
        <f>E26</f>
        <v>Michal Kubelka</v>
      </c>
      <c r="L59" s="33"/>
    </row>
    <row r="60" spans="2:47" s="1" customFormat="1" ht="10.35" customHeight="1">
      <c r="B60" s="33"/>
      <c r="L60" s="33"/>
    </row>
    <row r="61" spans="2:47" s="1" customFormat="1" ht="29.25" customHeight="1">
      <c r="B61" s="33"/>
      <c r="C61" s="101" t="s">
        <v>128</v>
      </c>
      <c r="D61" s="95"/>
      <c r="E61" s="95"/>
      <c r="F61" s="95"/>
      <c r="G61" s="95"/>
      <c r="H61" s="95"/>
      <c r="I61" s="95"/>
      <c r="J61" s="102" t="s">
        <v>129</v>
      </c>
      <c r="K61" s="95"/>
      <c r="L61" s="33"/>
    </row>
    <row r="62" spans="2:47" s="1" customFormat="1" ht="10.35" customHeight="1">
      <c r="B62" s="33"/>
      <c r="L62" s="33"/>
    </row>
    <row r="63" spans="2:47" s="1" customFormat="1" ht="22.9" customHeight="1">
      <c r="B63" s="33"/>
      <c r="C63" s="103" t="s">
        <v>70</v>
      </c>
      <c r="J63" s="64">
        <f>J105</f>
        <v>0</v>
      </c>
      <c r="L63" s="33"/>
      <c r="AU63" s="18" t="s">
        <v>130</v>
      </c>
    </row>
    <row r="64" spans="2:47" s="8" customFormat="1" ht="24.95" customHeight="1">
      <c r="B64" s="104"/>
      <c r="D64" s="105" t="s">
        <v>131</v>
      </c>
      <c r="E64" s="106"/>
      <c r="F64" s="106"/>
      <c r="G64" s="106"/>
      <c r="H64" s="106"/>
      <c r="I64" s="106"/>
      <c r="J64" s="107">
        <f>J106</f>
        <v>0</v>
      </c>
      <c r="L64" s="104"/>
    </row>
    <row r="65" spans="2:12" s="9" customFormat="1" ht="19.899999999999999" customHeight="1">
      <c r="B65" s="108"/>
      <c r="D65" s="109" t="s">
        <v>132</v>
      </c>
      <c r="E65" s="110"/>
      <c r="F65" s="110"/>
      <c r="G65" s="110"/>
      <c r="H65" s="110"/>
      <c r="I65" s="110"/>
      <c r="J65" s="111">
        <f>J107</f>
        <v>0</v>
      </c>
      <c r="L65" s="108"/>
    </row>
    <row r="66" spans="2:12" s="9" customFormat="1" ht="19.899999999999999" customHeight="1">
      <c r="B66" s="108"/>
      <c r="D66" s="109" t="s">
        <v>133</v>
      </c>
      <c r="E66" s="110"/>
      <c r="F66" s="110"/>
      <c r="G66" s="110"/>
      <c r="H66" s="110"/>
      <c r="I66" s="110"/>
      <c r="J66" s="111">
        <f>J122</f>
        <v>0</v>
      </c>
      <c r="L66" s="108"/>
    </row>
    <row r="67" spans="2:12" s="9" customFormat="1" ht="19.899999999999999" customHeight="1">
      <c r="B67" s="108"/>
      <c r="D67" s="109" t="s">
        <v>134</v>
      </c>
      <c r="E67" s="110"/>
      <c r="F67" s="110"/>
      <c r="G67" s="110"/>
      <c r="H67" s="110"/>
      <c r="I67" s="110"/>
      <c r="J67" s="111">
        <f>J127</f>
        <v>0</v>
      </c>
      <c r="L67" s="108"/>
    </row>
    <row r="68" spans="2:12" s="9" customFormat="1" ht="19.899999999999999" customHeight="1">
      <c r="B68" s="108"/>
      <c r="D68" s="109" t="s">
        <v>135</v>
      </c>
      <c r="E68" s="110"/>
      <c r="F68" s="110"/>
      <c r="G68" s="110"/>
      <c r="H68" s="110"/>
      <c r="I68" s="110"/>
      <c r="J68" s="111">
        <f>J205</f>
        <v>0</v>
      </c>
      <c r="L68" s="108"/>
    </row>
    <row r="69" spans="2:12" s="9" customFormat="1" ht="19.899999999999999" customHeight="1">
      <c r="B69" s="108"/>
      <c r="D69" s="109" t="s">
        <v>136</v>
      </c>
      <c r="E69" s="110"/>
      <c r="F69" s="110"/>
      <c r="G69" s="110"/>
      <c r="H69" s="110"/>
      <c r="I69" s="110"/>
      <c r="J69" s="111">
        <f>J642</f>
        <v>0</v>
      </c>
      <c r="L69" s="108"/>
    </row>
    <row r="70" spans="2:12" s="9" customFormat="1" ht="19.899999999999999" customHeight="1">
      <c r="B70" s="108"/>
      <c r="D70" s="109" t="s">
        <v>137</v>
      </c>
      <c r="E70" s="110"/>
      <c r="F70" s="110"/>
      <c r="G70" s="110"/>
      <c r="H70" s="110"/>
      <c r="I70" s="110"/>
      <c r="J70" s="111">
        <f>J987</f>
        <v>0</v>
      </c>
      <c r="L70" s="108"/>
    </row>
    <row r="71" spans="2:12" s="9" customFormat="1" ht="19.899999999999999" customHeight="1">
      <c r="B71" s="108"/>
      <c r="D71" s="109" t="s">
        <v>138</v>
      </c>
      <c r="E71" s="110"/>
      <c r="F71" s="110"/>
      <c r="G71" s="110"/>
      <c r="H71" s="110"/>
      <c r="I71" s="110"/>
      <c r="J71" s="111">
        <f>J1009</f>
        <v>0</v>
      </c>
      <c r="L71" s="108"/>
    </row>
    <row r="72" spans="2:12" s="8" customFormat="1" ht="24.95" customHeight="1">
      <c r="B72" s="104"/>
      <c r="D72" s="105" t="s">
        <v>139</v>
      </c>
      <c r="E72" s="106"/>
      <c r="F72" s="106"/>
      <c r="G72" s="106"/>
      <c r="H72" s="106"/>
      <c r="I72" s="106"/>
      <c r="J72" s="107">
        <f>J1012</f>
        <v>0</v>
      </c>
      <c r="L72" s="104"/>
    </row>
    <row r="73" spans="2:12" s="9" customFormat="1" ht="19.899999999999999" customHeight="1">
      <c r="B73" s="108"/>
      <c r="D73" s="109" t="s">
        <v>140</v>
      </c>
      <c r="E73" s="110"/>
      <c r="F73" s="110"/>
      <c r="G73" s="110"/>
      <c r="H73" s="110"/>
      <c r="I73" s="110"/>
      <c r="J73" s="111">
        <f>J1013</f>
        <v>0</v>
      </c>
      <c r="L73" s="108"/>
    </row>
    <row r="74" spans="2:12" s="9" customFormat="1" ht="19.899999999999999" customHeight="1">
      <c r="B74" s="108"/>
      <c r="D74" s="109" t="s">
        <v>141</v>
      </c>
      <c r="E74" s="110"/>
      <c r="F74" s="110"/>
      <c r="G74" s="110"/>
      <c r="H74" s="110"/>
      <c r="I74" s="110"/>
      <c r="J74" s="111">
        <f>J1022</f>
        <v>0</v>
      </c>
      <c r="L74" s="108"/>
    </row>
    <row r="75" spans="2:12" s="9" customFormat="1" ht="19.899999999999999" customHeight="1">
      <c r="B75" s="108"/>
      <c r="D75" s="109" t="s">
        <v>142</v>
      </c>
      <c r="E75" s="110"/>
      <c r="F75" s="110"/>
      <c r="G75" s="110"/>
      <c r="H75" s="110"/>
      <c r="I75" s="110"/>
      <c r="J75" s="111">
        <f>J1091</f>
        <v>0</v>
      </c>
      <c r="L75" s="108"/>
    </row>
    <row r="76" spans="2:12" s="9" customFormat="1" ht="19.899999999999999" customHeight="1">
      <c r="B76" s="108"/>
      <c r="D76" s="109" t="s">
        <v>143</v>
      </c>
      <c r="E76" s="110"/>
      <c r="F76" s="110"/>
      <c r="G76" s="110"/>
      <c r="H76" s="110"/>
      <c r="I76" s="110"/>
      <c r="J76" s="111">
        <f>J1112</f>
        <v>0</v>
      </c>
      <c r="L76" s="108"/>
    </row>
    <row r="77" spans="2:12" s="9" customFormat="1" ht="19.899999999999999" customHeight="1">
      <c r="B77" s="108"/>
      <c r="D77" s="109" t="s">
        <v>144</v>
      </c>
      <c r="E77" s="110"/>
      <c r="F77" s="110"/>
      <c r="G77" s="110"/>
      <c r="H77" s="110"/>
      <c r="I77" s="110"/>
      <c r="J77" s="111">
        <f>J1125</f>
        <v>0</v>
      </c>
      <c r="L77" s="108"/>
    </row>
    <row r="78" spans="2:12" s="9" customFormat="1" ht="19.899999999999999" customHeight="1">
      <c r="B78" s="108"/>
      <c r="D78" s="109" t="s">
        <v>145</v>
      </c>
      <c r="E78" s="110"/>
      <c r="F78" s="110"/>
      <c r="G78" s="110"/>
      <c r="H78" s="110"/>
      <c r="I78" s="110"/>
      <c r="J78" s="111">
        <f>J1221</f>
        <v>0</v>
      </c>
      <c r="L78" s="108"/>
    </row>
    <row r="79" spans="2:12" s="9" customFormat="1" ht="19.899999999999999" customHeight="1">
      <c r="B79" s="108"/>
      <c r="D79" s="109" t="s">
        <v>146</v>
      </c>
      <c r="E79" s="110"/>
      <c r="F79" s="110"/>
      <c r="G79" s="110"/>
      <c r="H79" s="110"/>
      <c r="I79" s="110"/>
      <c r="J79" s="111">
        <f>J1245</f>
        <v>0</v>
      </c>
      <c r="L79" s="108"/>
    </row>
    <row r="80" spans="2:12" s="9" customFormat="1" ht="19.899999999999999" customHeight="1">
      <c r="B80" s="108"/>
      <c r="D80" s="109" t="s">
        <v>147</v>
      </c>
      <c r="E80" s="110"/>
      <c r="F80" s="110"/>
      <c r="G80" s="110"/>
      <c r="H80" s="110"/>
      <c r="I80" s="110"/>
      <c r="J80" s="111">
        <f>J1340</f>
        <v>0</v>
      </c>
      <c r="L80" s="108"/>
    </row>
    <row r="81" spans="2:12" s="9" customFormat="1" ht="19.899999999999999" customHeight="1">
      <c r="B81" s="108"/>
      <c r="D81" s="109" t="s">
        <v>148</v>
      </c>
      <c r="E81" s="110"/>
      <c r="F81" s="110"/>
      <c r="G81" s="110"/>
      <c r="H81" s="110"/>
      <c r="I81" s="110"/>
      <c r="J81" s="111">
        <f>J1547</f>
        <v>0</v>
      </c>
      <c r="L81" s="108"/>
    </row>
    <row r="82" spans="2:12" s="9" customFormat="1" ht="19.899999999999999" customHeight="1">
      <c r="B82" s="108"/>
      <c r="D82" s="109" t="s">
        <v>149</v>
      </c>
      <c r="E82" s="110"/>
      <c r="F82" s="110"/>
      <c r="G82" s="110"/>
      <c r="H82" s="110"/>
      <c r="I82" s="110"/>
      <c r="J82" s="111">
        <f>J1625</f>
        <v>0</v>
      </c>
      <c r="L82" s="108"/>
    </row>
    <row r="83" spans="2:12" s="9" customFormat="1" ht="19.899999999999999" customHeight="1">
      <c r="B83" s="108"/>
      <c r="D83" s="109" t="s">
        <v>150</v>
      </c>
      <c r="E83" s="110"/>
      <c r="F83" s="110"/>
      <c r="G83" s="110"/>
      <c r="H83" s="110"/>
      <c r="I83" s="110"/>
      <c r="J83" s="111">
        <f>J1654</f>
        <v>0</v>
      </c>
      <c r="L83" s="108"/>
    </row>
    <row r="84" spans="2:12" s="1" customFormat="1" ht="21.75" customHeight="1">
      <c r="B84" s="33"/>
      <c r="L84" s="33"/>
    </row>
    <row r="85" spans="2:12" s="1" customFormat="1" ht="6.95" customHeight="1">
      <c r="B85" s="42"/>
      <c r="C85" s="43"/>
      <c r="D85" s="43"/>
      <c r="E85" s="43"/>
      <c r="F85" s="43"/>
      <c r="G85" s="43"/>
      <c r="H85" s="43"/>
      <c r="I85" s="43"/>
      <c r="J85" s="43"/>
      <c r="K85" s="43"/>
      <c r="L85" s="33"/>
    </row>
    <row r="89" spans="2:12" s="1" customFormat="1" ht="6.95" customHeight="1">
      <c r="B89" s="44"/>
      <c r="C89" s="45"/>
      <c r="D89" s="45"/>
      <c r="E89" s="45"/>
      <c r="F89" s="45"/>
      <c r="G89" s="45"/>
      <c r="H89" s="45"/>
      <c r="I89" s="45"/>
      <c r="J89" s="45"/>
      <c r="K89" s="45"/>
      <c r="L89" s="33"/>
    </row>
    <row r="90" spans="2:12" s="1" customFormat="1" ht="24.95" customHeight="1">
      <c r="B90" s="33"/>
      <c r="C90" s="22" t="s">
        <v>151</v>
      </c>
      <c r="L90" s="33"/>
    </row>
    <row r="91" spans="2:12" s="1" customFormat="1" ht="6.95" customHeight="1">
      <c r="B91" s="33"/>
      <c r="L91" s="33"/>
    </row>
    <row r="92" spans="2:12" s="1" customFormat="1" ht="12" customHeight="1">
      <c r="B92" s="33"/>
      <c r="C92" s="28" t="s">
        <v>16</v>
      </c>
      <c r="L92" s="33"/>
    </row>
    <row r="93" spans="2:12" s="1" customFormat="1" ht="16.5" customHeight="1">
      <c r="B93" s="33"/>
      <c r="E93" s="430" t="str">
        <f>E7</f>
        <v>Byty BD Poštovní 648, Horní Slavkov</v>
      </c>
      <c r="F93" s="431"/>
      <c r="G93" s="431"/>
      <c r="H93" s="431"/>
      <c r="L93" s="33"/>
    </row>
    <row r="94" spans="2:12" ht="12" customHeight="1">
      <c r="B94" s="21"/>
      <c r="C94" s="28" t="s">
        <v>123</v>
      </c>
      <c r="L94" s="21"/>
    </row>
    <row r="95" spans="2:12" s="1" customFormat="1" ht="16.5" customHeight="1">
      <c r="B95" s="33"/>
      <c r="E95" s="430" t="s">
        <v>124</v>
      </c>
      <c r="F95" s="429"/>
      <c r="G95" s="429"/>
      <c r="H95" s="429"/>
      <c r="L95" s="33"/>
    </row>
    <row r="96" spans="2:12" s="1" customFormat="1" ht="12" customHeight="1">
      <c r="B96" s="33"/>
      <c r="C96" s="28" t="s">
        <v>125</v>
      </c>
      <c r="L96" s="33"/>
    </row>
    <row r="97" spans="2:65" s="1" customFormat="1" ht="16.5" customHeight="1">
      <c r="B97" s="33"/>
      <c r="E97" s="423" t="str">
        <f>E11</f>
        <v>Uzn1 - Stavební část</v>
      </c>
      <c r="F97" s="429"/>
      <c r="G97" s="429"/>
      <c r="H97" s="429"/>
      <c r="L97" s="33"/>
    </row>
    <row r="98" spans="2:65" s="1" customFormat="1" ht="6.95" customHeight="1">
      <c r="B98" s="33"/>
      <c r="L98" s="33"/>
    </row>
    <row r="99" spans="2:65" s="1" customFormat="1" ht="12" customHeight="1">
      <c r="B99" s="33"/>
      <c r="C99" s="28" t="s">
        <v>21</v>
      </c>
      <c r="F99" s="26" t="str">
        <f>F14</f>
        <v>Horní Slavkov, Poštovní 648</v>
      </c>
      <c r="I99" s="28" t="s">
        <v>23</v>
      </c>
      <c r="J99" s="50" t="str">
        <f>IF(J14="","",J14)</f>
        <v>29. 8. 2022</v>
      </c>
      <c r="L99" s="33"/>
    </row>
    <row r="100" spans="2:65" s="1" customFormat="1" ht="6.95" customHeight="1">
      <c r="B100" s="33"/>
      <c r="L100" s="33"/>
    </row>
    <row r="101" spans="2:65" s="1" customFormat="1" ht="15.2" customHeight="1">
      <c r="B101" s="33"/>
      <c r="C101" s="28" t="s">
        <v>25</v>
      </c>
      <c r="F101" s="26" t="str">
        <f>E17</f>
        <v>Město Horní Slavkov</v>
      </c>
      <c r="I101" s="28" t="s">
        <v>31</v>
      </c>
      <c r="J101" s="31" t="str">
        <f>E23</f>
        <v>CENTRA STAV s.r.o.</v>
      </c>
      <c r="L101" s="33"/>
    </row>
    <row r="102" spans="2:65" s="1" customFormat="1" ht="15.2" customHeight="1">
      <c r="B102" s="33"/>
      <c r="C102" s="28" t="s">
        <v>29</v>
      </c>
      <c r="F102" s="26" t="str">
        <f>IF(E20="","",E20)</f>
        <v>Vyplň údaj</v>
      </c>
      <c r="I102" s="28" t="s">
        <v>34</v>
      </c>
      <c r="J102" s="31" t="str">
        <f>E26</f>
        <v>Michal Kubelka</v>
      </c>
      <c r="L102" s="33"/>
    </row>
    <row r="103" spans="2:65" s="1" customFormat="1" ht="10.35" customHeight="1">
      <c r="B103" s="33"/>
      <c r="L103" s="33"/>
    </row>
    <row r="104" spans="2:65" s="10" customFormat="1" ht="29.25" customHeight="1">
      <c r="B104" s="112"/>
      <c r="C104" s="113" t="s">
        <v>152</v>
      </c>
      <c r="D104" s="114" t="s">
        <v>57</v>
      </c>
      <c r="E104" s="114" t="s">
        <v>53</v>
      </c>
      <c r="F104" s="114" t="s">
        <v>54</v>
      </c>
      <c r="G104" s="114" t="s">
        <v>153</v>
      </c>
      <c r="H104" s="114" t="s">
        <v>154</v>
      </c>
      <c r="I104" s="114" t="s">
        <v>155</v>
      </c>
      <c r="J104" s="114" t="s">
        <v>129</v>
      </c>
      <c r="K104" s="115" t="s">
        <v>156</v>
      </c>
      <c r="L104" s="112"/>
      <c r="M104" s="57" t="s">
        <v>19</v>
      </c>
      <c r="N104" s="58" t="s">
        <v>42</v>
      </c>
      <c r="O104" s="58" t="s">
        <v>157</v>
      </c>
      <c r="P104" s="58" t="s">
        <v>158</v>
      </c>
      <c r="Q104" s="58" t="s">
        <v>159</v>
      </c>
      <c r="R104" s="58" t="s">
        <v>160</v>
      </c>
      <c r="S104" s="58" t="s">
        <v>161</v>
      </c>
      <c r="T104" s="59" t="s">
        <v>162</v>
      </c>
    </row>
    <row r="105" spans="2:65" s="1" customFormat="1" ht="22.9" customHeight="1">
      <c r="B105" s="33"/>
      <c r="C105" s="62" t="s">
        <v>163</v>
      </c>
      <c r="J105" s="116">
        <f>BK105</f>
        <v>0</v>
      </c>
      <c r="L105" s="33"/>
      <c r="M105" s="60"/>
      <c r="N105" s="51"/>
      <c r="O105" s="51"/>
      <c r="P105" s="117">
        <f>P106+P1012</f>
        <v>0</v>
      </c>
      <c r="Q105" s="51"/>
      <c r="R105" s="117">
        <f>R106+R1012</f>
        <v>219.46328650999996</v>
      </c>
      <c r="S105" s="51"/>
      <c r="T105" s="118">
        <f>T106+T1012</f>
        <v>190.30021910999997</v>
      </c>
      <c r="AT105" s="18" t="s">
        <v>71</v>
      </c>
      <c r="AU105" s="18" t="s">
        <v>130</v>
      </c>
      <c r="BK105" s="119">
        <f>BK106+BK1012</f>
        <v>0</v>
      </c>
    </row>
    <row r="106" spans="2:65" s="11" customFormat="1" ht="25.9" customHeight="1">
      <c r="B106" s="120"/>
      <c r="D106" s="121" t="s">
        <v>71</v>
      </c>
      <c r="E106" s="122" t="s">
        <v>164</v>
      </c>
      <c r="F106" s="122" t="s">
        <v>165</v>
      </c>
      <c r="I106" s="123"/>
      <c r="J106" s="124">
        <f>BK106</f>
        <v>0</v>
      </c>
      <c r="L106" s="120"/>
      <c r="M106" s="125"/>
      <c r="P106" s="126">
        <f>P107+P122+P127+P205+P642+P987+P1009</f>
        <v>0</v>
      </c>
      <c r="R106" s="126">
        <f>R107+R122+R127+R205+R642+R987+R1009</f>
        <v>207.41282558999995</v>
      </c>
      <c r="T106" s="127">
        <f>T107+T122+T127+T205+T642+T987+T1009</f>
        <v>186.83141799999999</v>
      </c>
      <c r="AR106" s="121" t="s">
        <v>79</v>
      </c>
      <c r="AT106" s="128" t="s">
        <v>71</v>
      </c>
      <c r="AU106" s="128" t="s">
        <v>72</v>
      </c>
      <c r="AY106" s="121" t="s">
        <v>166</v>
      </c>
      <c r="BK106" s="129">
        <f>BK107+BK122+BK127+BK205+BK642+BK987+BK1009</f>
        <v>0</v>
      </c>
    </row>
    <row r="107" spans="2:65" s="11" customFormat="1" ht="22.9" customHeight="1">
      <c r="B107" s="120"/>
      <c r="D107" s="121" t="s">
        <v>71</v>
      </c>
      <c r="E107" s="130" t="s">
        <v>79</v>
      </c>
      <c r="F107" s="130" t="s">
        <v>167</v>
      </c>
      <c r="I107" s="123"/>
      <c r="J107" s="131">
        <f>BK107</f>
        <v>0</v>
      </c>
      <c r="L107" s="120"/>
      <c r="M107" s="125"/>
      <c r="P107" s="126">
        <f>SUM(P108:P121)</f>
        <v>0</v>
      </c>
      <c r="R107" s="126">
        <f>SUM(R108:R121)</f>
        <v>0</v>
      </c>
      <c r="T107" s="127">
        <f>SUM(T108:T121)</f>
        <v>0</v>
      </c>
      <c r="AR107" s="121" t="s">
        <v>79</v>
      </c>
      <c r="AT107" s="128" t="s">
        <v>71</v>
      </c>
      <c r="AU107" s="128" t="s">
        <v>79</v>
      </c>
      <c r="AY107" s="121" t="s">
        <v>166</v>
      </c>
      <c r="BK107" s="129">
        <f>SUM(BK108:BK121)</f>
        <v>0</v>
      </c>
    </row>
    <row r="108" spans="2:65" s="1" customFormat="1" ht="16.5" customHeight="1">
      <c r="B108" s="33"/>
      <c r="C108" s="132" t="s">
        <v>79</v>
      </c>
      <c r="D108" s="132" t="s">
        <v>168</v>
      </c>
      <c r="E108" s="133" t="s">
        <v>169</v>
      </c>
      <c r="F108" s="134" t="s">
        <v>170</v>
      </c>
      <c r="G108" s="135" t="s">
        <v>171</v>
      </c>
      <c r="H108" s="136">
        <v>1.6</v>
      </c>
      <c r="I108" s="137"/>
      <c r="J108" s="138">
        <f>ROUND(I108*H108,2)</f>
        <v>0</v>
      </c>
      <c r="K108" s="134" t="s">
        <v>172</v>
      </c>
      <c r="L108" s="33"/>
      <c r="M108" s="139" t="s">
        <v>19</v>
      </c>
      <c r="N108" s="140" t="s">
        <v>44</v>
      </c>
      <c r="P108" s="141">
        <f>O108*H108</f>
        <v>0</v>
      </c>
      <c r="Q108" s="141">
        <v>0</v>
      </c>
      <c r="R108" s="141">
        <f>Q108*H108</f>
        <v>0</v>
      </c>
      <c r="S108" s="141">
        <v>0</v>
      </c>
      <c r="T108" s="142">
        <f>S108*H108</f>
        <v>0</v>
      </c>
      <c r="AR108" s="143" t="s">
        <v>173</v>
      </c>
      <c r="AT108" s="143" t="s">
        <v>168</v>
      </c>
      <c r="AU108" s="143" t="s">
        <v>85</v>
      </c>
      <c r="AY108" s="18" t="s">
        <v>166</v>
      </c>
      <c r="BE108" s="144">
        <f>IF(N108="základní",J108,0)</f>
        <v>0</v>
      </c>
      <c r="BF108" s="144">
        <f>IF(N108="snížená",J108,0)</f>
        <v>0</v>
      </c>
      <c r="BG108" s="144">
        <f>IF(N108="zákl. přenesená",J108,0)</f>
        <v>0</v>
      </c>
      <c r="BH108" s="144">
        <f>IF(N108="sníž. přenesená",J108,0)</f>
        <v>0</v>
      </c>
      <c r="BI108" s="144">
        <f>IF(N108="nulová",J108,0)</f>
        <v>0</v>
      </c>
      <c r="BJ108" s="18" t="s">
        <v>85</v>
      </c>
      <c r="BK108" s="144">
        <f>ROUND(I108*H108,2)</f>
        <v>0</v>
      </c>
      <c r="BL108" s="18" t="s">
        <v>173</v>
      </c>
      <c r="BM108" s="143" t="s">
        <v>174</v>
      </c>
    </row>
    <row r="109" spans="2:65" s="1" customFormat="1">
      <c r="B109" s="33"/>
      <c r="D109" s="145" t="s">
        <v>175</v>
      </c>
      <c r="F109" s="146" t="s">
        <v>176</v>
      </c>
      <c r="I109" s="147"/>
      <c r="L109" s="33"/>
      <c r="M109" s="148"/>
      <c r="T109" s="54"/>
      <c r="AT109" s="18" t="s">
        <v>175</v>
      </c>
      <c r="AU109" s="18" t="s">
        <v>85</v>
      </c>
    </row>
    <row r="110" spans="2:65" s="12" customFormat="1">
      <c r="B110" s="149"/>
      <c r="D110" s="150" t="s">
        <v>177</v>
      </c>
      <c r="E110" s="151" t="s">
        <v>19</v>
      </c>
      <c r="F110" s="152" t="s">
        <v>178</v>
      </c>
      <c r="H110" s="151" t="s">
        <v>19</v>
      </c>
      <c r="I110" s="153"/>
      <c r="L110" s="149"/>
      <c r="M110" s="154"/>
      <c r="T110" s="155"/>
      <c r="AT110" s="151" t="s">
        <v>177</v>
      </c>
      <c r="AU110" s="151" t="s">
        <v>85</v>
      </c>
      <c r="AV110" s="12" t="s">
        <v>79</v>
      </c>
      <c r="AW110" s="12" t="s">
        <v>33</v>
      </c>
      <c r="AX110" s="12" t="s">
        <v>72</v>
      </c>
      <c r="AY110" s="151" t="s">
        <v>166</v>
      </c>
    </row>
    <row r="111" spans="2:65" s="13" customFormat="1">
      <c r="B111" s="156"/>
      <c r="D111" s="150" t="s">
        <v>177</v>
      </c>
      <c r="E111" s="157" t="s">
        <v>19</v>
      </c>
      <c r="F111" s="158" t="s">
        <v>179</v>
      </c>
      <c r="H111" s="159">
        <v>1.6</v>
      </c>
      <c r="I111" s="160"/>
      <c r="L111" s="156"/>
      <c r="M111" s="161"/>
      <c r="T111" s="162"/>
      <c r="AT111" s="157" t="s">
        <v>177</v>
      </c>
      <c r="AU111" s="157" t="s">
        <v>85</v>
      </c>
      <c r="AV111" s="13" t="s">
        <v>85</v>
      </c>
      <c r="AW111" s="13" t="s">
        <v>33</v>
      </c>
      <c r="AX111" s="13" t="s">
        <v>79</v>
      </c>
      <c r="AY111" s="157" t="s">
        <v>166</v>
      </c>
    </row>
    <row r="112" spans="2:65" s="1" customFormat="1" ht="37.9" customHeight="1">
      <c r="B112" s="33"/>
      <c r="C112" s="132" t="s">
        <v>85</v>
      </c>
      <c r="D112" s="132" t="s">
        <v>168</v>
      </c>
      <c r="E112" s="133" t="s">
        <v>180</v>
      </c>
      <c r="F112" s="134" t="s">
        <v>181</v>
      </c>
      <c r="G112" s="135" t="s">
        <v>171</v>
      </c>
      <c r="H112" s="136">
        <v>1.6</v>
      </c>
      <c r="I112" s="137"/>
      <c r="J112" s="138">
        <f>ROUND(I112*H112,2)</f>
        <v>0</v>
      </c>
      <c r="K112" s="134" t="s">
        <v>172</v>
      </c>
      <c r="L112" s="33"/>
      <c r="M112" s="139" t="s">
        <v>19</v>
      </c>
      <c r="N112" s="140" t="s">
        <v>44</v>
      </c>
      <c r="P112" s="141">
        <f>O112*H112</f>
        <v>0</v>
      </c>
      <c r="Q112" s="141">
        <v>0</v>
      </c>
      <c r="R112" s="141">
        <f>Q112*H112</f>
        <v>0</v>
      </c>
      <c r="S112" s="141">
        <v>0</v>
      </c>
      <c r="T112" s="142">
        <f>S112*H112</f>
        <v>0</v>
      </c>
      <c r="AR112" s="143" t="s">
        <v>173</v>
      </c>
      <c r="AT112" s="143" t="s">
        <v>168</v>
      </c>
      <c r="AU112" s="143" t="s">
        <v>85</v>
      </c>
      <c r="AY112" s="18" t="s">
        <v>166</v>
      </c>
      <c r="BE112" s="144">
        <f>IF(N112="základní",J112,0)</f>
        <v>0</v>
      </c>
      <c r="BF112" s="144">
        <f>IF(N112="snížená",J112,0)</f>
        <v>0</v>
      </c>
      <c r="BG112" s="144">
        <f>IF(N112="zákl. přenesená",J112,0)</f>
        <v>0</v>
      </c>
      <c r="BH112" s="144">
        <f>IF(N112="sníž. přenesená",J112,0)</f>
        <v>0</v>
      </c>
      <c r="BI112" s="144">
        <f>IF(N112="nulová",J112,0)</f>
        <v>0</v>
      </c>
      <c r="BJ112" s="18" t="s">
        <v>85</v>
      </c>
      <c r="BK112" s="144">
        <f>ROUND(I112*H112,2)</f>
        <v>0</v>
      </c>
      <c r="BL112" s="18" t="s">
        <v>173</v>
      </c>
      <c r="BM112" s="143" t="s">
        <v>182</v>
      </c>
    </row>
    <row r="113" spans="2:65" s="1" customFormat="1">
      <c r="B113" s="33"/>
      <c r="D113" s="145" t="s">
        <v>175</v>
      </c>
      <c r="F113" s="146" t="s">
        <v>183</v>
      </c>
      <c r="I113" s="147"/>
      <c r="L113" s="33"/>
      <c r="M113" s="148"/>
      <c r="T113" s="54"/>
      <c r="AT113" s="18" t="s">
        <v>175</v>
      </c>
      <c r="AU113" s="18" t="s">
        <v>85</v>
      </c>
    </row>
    <row r="114" spans="2:65" s="1" customFormat="1" ht="37.9" customHeight="1">
      <c r="B114" s="33"/>
      <c r="C114" s="132" t="s">
        <v>184</v>
      </c>
      <c r="D114" s="132" t="s">
        <v>168</v>
      </c>
      <c r="E114" s="133" t="s">
        <v>185</v>
      </c>
      <c r="F114" s="134" t="s">
        <v>186</v>
      </c>
      <c r="G114" s="135" t="s">
        <v>171</v>
      </c>
      <c r="H114" s="136">
        <v>25.6</v>
      </c>
      <c r="I114" s="137"/>
      <c r="J114" s="138">
        <f>ROUND(I114*H114,2)</f>
        <v>0</v>
      </c>
      <c r="K114" s="134" t="s">
        <v>172</v>
      </c>
      <c r="L114" s="33"/>
      <c r="M114" s="139" t="s">
        <v>19</v>
      </c>
      <c r="N114" s="140" t="s">
        <v>44</v>
      </c>
      <c r="P114" s="141">
        <f>O114*H114</f>
        <v>0</v>
      </c>
      <c r="Q114" s="141">
        <v>0</v>
      </c>
      <c r="R114" s="141">
        <f>Q114*H114</f>
        <v>0</v>
      </c>
      <c r="S114" s="141">
        <v>0</v>
      </c>
      <c r="T114" s="142">
        <f>S114*H114</f>
        <v>0</v>
      </c>
      <c r="AR114" s="143" t="s">
        <v>173</v>
      </c>
      <c r="AT114" s="143" t="s">
        <v>168</v>
      </c>
      <c r="AU114" s="143" t="s">
        <v>85</v>
      </c>
      <c r="AY114" s="18" t="s">
        <v>166</v>
      </c>
      <c r="BE114" s="144">
        <f>IF(N114="základní",J114,0)</f>
        <v>0</v>
      </c>
      <c r="BF114" s="144">
        <f>IF(N114="snížená",J114,0)</f>
        <v>0</v>
      </c>
      <c r="BG114" s="144">
        <f>IF(N114="zákl. přenesená",J114,0)</f>
        <v>0</v>
      </c>
      <c r="BH114" s="144">
        <f>IF(N114="sníž. přenesená",J114,0)</f>
        <v>0</v>
      </c>
      <c r="BI114" s="144">
        <f>IF(N114="nulová",J114,0)</f>
        <v>0</v>
      </c>
      <c r="BJ114" s="18" t="s">
        <v>85</v>
      </c>
      <c r="BK114" s="144">
        <f>ROUND(I114*H114,2)</f>
        <v>0</v>
      </c>
      <c r="BL114" s="18" t="s">
        <v>173</v>
      </c>
      <c r="BM114" s="143" t="s">
        <v>187</v>
      </c>
    </row>
    <row r="115" spans="2:65" s="1" customFormat="1">
      <c r="B115" s="33"/>
      <c r="D115" s="145" t="s">
        <v>175</v>
      </c>
      <c r="F115" s="146" t="s">
        <v>188</v>
      </c>
      <c r="I115" s="147"/>
      <c r="L115" s="33"/>
      <c r="M115" s="148"/>
      <c r="T115" s="54"/>
      <c r="AT115" s="18" t="s">
        <v>175</v>
      </c>
      <c r="AU115" s="18" t="s">
        <v>85</v>
      </c>
    </row>
    <row r="116" spans="2:65" s="13" customFormat="1">
      <c r="B116" s="156"/>
      <c r="D116" s="150" t="s">
        <v>177</v>
      </c>
      <c r="E116" s="157" t="s">
        <v>19</v>
      </c>
      <c r="F116" s="158" t="s">
        <v>189</v>
      </c>
      <c r="H116" s="159">
        <v>25.6</v>
      </c>
      <c r="I116" s="160"/>
      <c r="L116" s="156"/>
      <c r="M116" s="161"/>
      <c r="T116" s="162"/>
      <c r="AT116" s="157" t="s">
        <v>177</v>
      </c>
      <c r="AU116" s="157" t="s">
        <v>85</v>
      </c>
      <c r="AV116" s="13" t="s">
        <v>85</v>
      </c>
      <c r="AW116" s="13" t="s">
        <v>33</v>
      </c>
      <c r="AX116" s="13" t="s">
        <v>79</v>
      </c>
      <c r="AY116" s="157" t="s">
        <v>166</v>
      </c>
    </row>
    <row r="117" spans="2:65" s="1" customFormat="1" ht="24.2" customHeight="1">
      <c r="B117" s="33"/>
      <c r="C117" s="132" t="s">
        <v>173</v>
      </c>
      <c r="D117" s="132" t="s">
        <v>168</v>
      </c>
      <c r="E117" s="133" t="s">
        <v>190</v>
      </c>
      <c r="F117" s="134" t="s">
        <v>191</v>
      </c>
      <c r="G117" s="135" t="s">
        <v>171</v>
      </c>
      <c r="H117" s="136">
        <v>1.6</v>
      </c>
      <c r="I117" s="137"/>
      <c r="J117" s="138">
        <f>ROUND(I117*H117,2)</f>
        <v>0</v>
      </c>
      <c r="K117" s="134" t="s">
        <v>172</v>
      </c>
      <c r="L117" s="33"/>
      <c r="M117" s="139" t="s">
        <v>19</v>
      </c>
      <c r="N117" s="140" t="s">
        <v>44</v>
      </c>
      <c r="P117" s="141">
        <f>O117*H117</f>
        <v>0</v>
      </c>
      <c r="Q117" s="141">
        <v>0</v>
      </c>
      <c r="R117" s="141">
        <f>Q117*H117</f>
        <v>0</v>
      </c>
      <c r="S117" s="141">
        <v>0</v>
      </c>
      <c r="T117" s="142">
        <f>S117*H117</f>
        <v>0</v>
      </c>
      <c r="AR117" s="143" t="s">
        <v>173</v>
      </c>
      <c r="AT117" s="143" t="s">
        <v>168</v>
      </c>
      <c r="AU117" s="143" t="s">
        <v>85</v>
      </c>
      <c r="AY117" s="18" t="s">
        <v>166</v>
      </c>
      <c r="BE117" s="144">
        <f>IF(N117="základní",J117,0)</f>
        <v>0</v>
      </c>
      <c r="BF117" s="144">
        <f>IF(N117="snížená",J117,0)</f>
        <v>0</v>
      </c>
      <c r="BG117" s="144">
        <f>IF(N117="zákl. přenesená",J117,0)</f>
        <v>0</v>
      </c>
      <c r="BH117" s="144">
        <f>IF(N117="sníž. přenesená",J117,0)</f>
        <v>0</v>
      </c>
      <c r="BI117" s="144">
        <f>IF(N117="nulová",J117,0)</f>
        <v>0</v>
      </c>
      <c r="BJ117" s="18" t="s">
        <v>85</v>
      </c>
      <c r="BK117" s="144">
        <f>ROUND(I117*H117,2)</f>
        <v>0</v>
      </c>
      <c r="BL117" s="18" t="s">
        <v>173</v>
      </c>
      <c r="BM117" s="143" t="s">
        <v>192</v>
      </c>
    </row>
    <row r="118" spans="2:65" s="1" customFormat="1">
      <c r="B118" s="33"/>
      <c r="D118" s="145" t="s">
        <v>175</v>
      </c>
      <c r="F118" s="146" t="s">
        <v>193</v>
      </c>
      <c r="I118" s="147"/>
      <c r="L118" s="33"/>
      <c r="M118" s="148"/>
      <c r="T118" s="54"/>
      <c r="AT118" s="18" t="s">
        <v>175</v>
      </c>
      <c r="AU118" s="18" t="s">
        <v>85</v>
      </c>
    </row>
    <row r="119" spans="2:65" s="1" customFormat="1" ht="24.2" customHeight="1">
      <c r="B119" s="33"/>
      <c r="C119" s="132" t="s">
        <v>194</v>
      </c>
      <c r="D119" s="132" t="s">
        <v>168</v>
      </c>
      <c r="E119" s="133" t="s">
        <v>195</v>
      </c>
      <c r="F119" s="134" t="s">
        <v>196</v>
      </c>
      <c r="G119" s="135" t="s">
        <v>197</v>
      </c>
      <c r="H119" s="136">
        <v>2.88</v>
      </c>
      <c r="I119" s="137"/>
      <c r="J119" s="138">
        <f>ROUND(I119*H119,2)</f>
        <v>0</v>
      </c>
      <c r="K119" s="134" t="s">
        <v>172</v>
      </c>
      <c r="L119" s="33"/>
      <c r="M119" s="139" t="s">
        <v>19</v>
      </c>
      <c r="N119" s="140" t="s">
        <v>44</v>
      </c>
      <c r="P119" s="141">
        <f>O119*H119</f>
        <v>0</v>
      </c>
      <c r="Q119" s="141">
        <v>0</v>
      </c>
      <c r="R119" s="141">
        <f>Q119*H119</f>
        <v>0</v>
      </c>
      <c r="S119" s="141">
        <v>0</v>
      </c>
      <c r="T119" s="142">
        <f>S119*H119</f>
        <v>0</v>
      </c>
      <c r="AR119" s="143" t="s">
        <v>173</v>
      </c>
      <c r="AT119" s="143" t="s">
        <v>168</v>
      </c>
      <c r="AU119" s="143" t="s">
        <v>85</v>
      </c>
      <c r="AY119" s="18" t="s">
        <v>166</v>
      </c>
      <c r="BE119" s="144">
        <f>IF(N119="základní",J119,0)</f>
        <v>0</v>
      </c>
      <c r="BF119" s="144">
        <f>IF(N119="snížená",J119,0)</f>
        <v>0</v>
      </c>
      <c r="BG119" s="144">
        <f>IF(N119="zákl. přenesená",J119,0)</f>
        <v>0</v>
      </c>
      <c r="BH119" s="144">
        <f>IF(N119="sníž. přenesená",J119,0)</f>
        <v>0</v>
      </c>
      <c r="BI119" s="144">
        <f>IF(N119="nulová",J119,0)</f>
        <v>0</v>
      </c>
      <c r="BJ119" s="18" t="s">
        <v>85</v>
      </c>
      <c r="BK119" s="144">
        <f>ROUND(I119*H119,2)</f>
        <v>0</v>
      </c>
      <c r="BL119" s="18" t="s">
        <v>173</v>
      </c>
      <c r="BM119" s="143" t="s">
        <v>198</v>
      </c>
    </row>
    <row r="120" spans="2:65" s="1" customFormat="1">
      <c r="B120" s="33"/>
      <c r="D120" s="145" t="s">
        <v>175</v>
      </c>
      <c r="F120" s="146" t="s">
        <v>199</v>
      </c>
      <c r="I120" s="147"/>
      <c r="L120" s="33"/>
      <c r="M120" s="148"/>
      <c r="T120" s="54"/>
      <c r="AT120" s="18" t="s">
        <v>175</v>
      </c>
      <c r="AU120" s="18" t="s">
        <v>85</v>
      </c>
    </row>
    <row r="121" spans="2:65" s="13" customFormat="1">
      <c r="B121" s="156"/>
      <c r="D121" s="150" t="s">
        <v>177</v>
      </c>
      <c r="E121" s="157" t="s">
        <v>19</v>
      </c>
      <c r="F121" s="158" t="s">
        <v>200</v>
      </c>
      <c r="H121" s="159">
        <v>2.88</v>
      </c>
      <c r="I121" s="160"/>
      <c r="L121" s="156"/>
      <c r="M121" s="161"/>
      <c r="T121" s="162"/>
      <c r="AT121" s="157" t="s">
        <v>177</v>
      </c>
      <c r="AU121" s="157" t="s">
        <v>85</v>
      </c>
      <c r="AV121" s="13" t="s">
        <v>85</v>
      </c>
      <c r="AW121" s="13" t="s">
        <v>33</v>
      </c>
      <c r="AX121" s="13" t="s">
        <v>79</v>
      </c>
      <c r="AY121" s="157" t="s">
        <v>166</v>
      </c>
    </row>
    <row r="122" spans="2:65" s="11" customFormat="1" ht="22.9" customHeight="1">
      <c r="B122" s="120"/>
      <c r="D122" s="121" t="s">
        <v>71</v>
      </c>
      <c r="E122" s="130" t="s">
        <v>85</v>
      </c>
      <c r="F122" s="130" t="s">
        <v>201</v>
      </c>
      <c r="I122" s="123"/>
      <c r="J122" s="131">
        <f>BK122</f>
        <v>0</v>
      </c>
      <c r="L122" s="120"/>
      <c r="M122" s="125"/>
      <c r="P122" s="126">
        <f>SUM(P123:P126)</f>
        <v>0</v>
      </c>
      <c r="R122" s="126">
        <f>SUM(R123:R126)</f>
        <v>4.0029919999999999</v>
      </c>
      <c r="T122" s="127">
        <f>SUM(T123:T126)</f>
        <v>0</v>
      </c>
      <c r="AR122" s="121" t="s">
        <v>79</v>
      </c>
      <c r="AT122" s="128" t="s">
        <v>71</v>
      </c>
      <c r="AU122" s="128" t="s">
        <v>79</v>
      </c>
      <c r="AY122" s="121" t="s">
        <v>166</v>
      </c>
      <c r="BK122" s="129">
        <f>SUM(BK123:BK126)</f>
        <v>0</v>
      </c>
    </row>
    <row r="123" spans="2:65" s="1" customFormat="1" ht="16.5" customHeight="1">
      <c r="B123" s="33"/>
      <c r="C123" s="132" t="s">
        <v>202</v>
      </c>
      <c r="D123" s="132" t="s">
        <v>168</v>
      </c>
      <c r="E123" s="133" t="s">
        <v>203</v>
      </c>
      <c r="F123" s="134" t="s">
        <v>204</v>
      </c>
      <c r="G123" s="135" t="s">
        <v>171</v>
      </c>
      <c r="H123" s="136">
        <v>1.6</v>
      </c>
      <c r="I123" s="137"/>
      <c r="J123" s="138">
        <f>ROUND(I123*H123,2)</f>
        <v>0</v>
      </c>
      <c r="K123" s="134" t="s">
        <v>172</v>
      </c>
      <c r="L123" s="33"/>
      <c r="M123" s="139" t="s">
        <v>19</v>
      </c>
      <c r="N123" s="140" t="s">
        <v>44</v>
      </c>
      <c r="P123" s="141">
        <f>O123*H123</f>
        <v>0</v>
      </c>
      <c r="Q123" s="141">
        <v>2.5018699999999998</v>
      </c>
      <c r="R123" s="141">
        <f>Q123*H123</f>
        <v>4.0029919999999999</v>
      </c>
      <c r="S123" s="141">
        <v>0</v>
      </c>
      <c r="T123" s="142">
        <f>S123*H123</f>
        <v>0</v>
      </c>
      <c r="AR123" s="143" t="s">
        <v>173</v>
      </c>
      <c r="AT123" s="143" t="s">
        <v>168</v>
      </c>
      <c r="AU123" s="143" t="s">
        <v>85</v>
      </c>
      <c r="AY123" s="18" t="s">
        <v>166</v>
      </c>
      <c r="BE123" s="144">
        <f>IF(N123="základní",J123,0)</f>
        <v>0</v>
      </c>
      <c r="BF123" s="144">
        <f>IF(N123="snížená",J123,0)</f>
        <v>0</v>
      </c>
      <c r="BG123" s="144">
        <f>IF(N123="zákl. přenesená",J123,0)</f>
        <v>0</v>
      </c>
      <c r="BH123" s="144">
        <f>IF(N123="sníž. přenesená",J123,0)</f>
        <v>0</v>
      </c>
      <c r="BI123" s="144">
        <f>IF(N123="nulová",J123,0)</f>
        <v>0</v>
      </c>
      <c r="BJ123" s="18" t="s">
        <v>85</v>
      </c>
      <c r="BK123" s="144">
        <f>ROUND(I123*H123,2)</f>
        <v>0</v>
      </c>
      <c r="BL123" s="18" t="s">
        <v>173</v>
      </c>
      <c r="BM123" s="143" t="s">
        <v>205</v>
      </c>
    </row>
    <row r="124" spans="2:65" s="1" customFormat="1">
      <c r="B124" s="33"/>
      <c r="D124" s="145" t="s">
        <v>175</v>
      </c>
      <c r="F124" s="146" t="s">
        <v>206</v>
      </c>
      <c r="I124" s="147"/>
      <c r="L124" s="33"/>
      <c r="M124" s="148"/>
      <c r="T124" s="54"/>
      <c r="AT124" s="18" t="s">
        <v>175</v>
      </c>
      <c r="AU124" s="18" t="s">
        <v>85</v>
      </c>
    </row>
    <row r="125" spans="2:65" s="12" customFormat="1">
      <c r="B125" s="149"/>
      <c r="D125" s="150" t="s">
        <v>177</v>
      </c>
      <c r="E125" s="151" t="s">
        <v>19</v>
      </c>
      <c r="F125" s="152" t="s">
        <v>178</v>
      </c>
      <c r="H125" s="151" t="s">
        <v>19</v>
      </c>
      <c r="I125" s="153"/>
      <c r="L125" s="149"/>
      <c r="M125" s="154"/>
      <c r="T125" s="155"/>
      <c r="AT125" s="151" t="s">
        <v>177</v>
      </c>
      <c r="AU125" s="151" t="s">
        <v>85</v>
      </c>
      <c r="AV125" s="12" t="s">
        <v>79</v>
      </c>
      <c r="AW125" s="12" t="s">
        <v>33</v>
      </c>
      <c r="AX125" s="12" t="s">
        <v>72</v>
      </c>
      <c r="AY125" s="151" t="s">
        <v>166</v>
      </c>
    </row>
    <row r="126" spans="2:65" s="13" customFormat="1">
      <c r="B126" s="156"/>
      <c r="D126" s="150" t="s">
        <v>177</v>
      </c>
      <c r="E126" s="157" t="s">
        <v>19</v>
      </c>
      <c r="F126" s="158" t="s">
        <v>179</v>
      </c>
      <c r="H126" s="159">
        <v>1.6</v>
      </c>
      <c r="I126" s="160"/>
      <c r="L126" s="156"/>
      <c r="M126" s="161"/>
      <c r="T126" s="162"/>
      <c r="AT126" s="157" t="s">
        <v>177</v>
      </c>
      <c r="AU126" s="157" t="s">
        <v>85</v>
      </c>
      <c r="AV126" s="13" t="s">
        <v>85</v>
      </c>
      <c r="AW126" s="13" t="s">
        <v>33</v>
      </c>
      <c r="AX126" s="13" t="s">
        <v>79</v>
      </c>
      <c r="AY126" s="157" t="s">
        <v>166</v>
      </c>
    </row>
    <row r="127" spans="2:65" s="11" customFormat="1" ht="22.9" customHeight="1">
      <c r="B127" s="120"/>
      <c r="D127" s="121" t="s">
        <v>71</v>
      </c>
      <c r="E127" s="130" t="s">
        <v>184</v>
      </c>
      <c r="F127" s="130" t="s">
        <v>207</v>
      </c>
      <c r="I127" s="123"/>
      <c r="J127" s="131">
        <f>BK127</f>
        <v>0</v>
      </c>
      <c r="L127" s="120"/>
      <c r="M127" s="125"/>
      <c r="P127" s="126">
        <f>SUM(P128:P204)</f>
        <v>0</v>
      </c>
      <c r="R127" s="126">
        <f>SUM(R128:R204)</f>
        <v>43.12943714</v>
      </c>
      <c r="T127" s="127">
        <f>SUM(T128:T204)</f>
        <v>0</v>
      </c>
      <c r="AR127" s="121" t="s">
        <v>79</v>
      </c>
      <c r="AT127" s="128" t="s">
        <v>71</v>
      </c>
      <c r="AU127" s="128" t="s">
        <v>79</v>
      </c>
      <c r="AY127" s="121" t="s">
        <v>166</v>
      </c>
      <c r="BK127" s="129">
        <f>SUM(BK128:BK204)</f>
        <v>0</v>
      </c>
    </row>
    <row r="128" spans="2:65" s="1" customFormat="1" ht="24.2" customHeight="1">
      <c r="B128" s="33"/>
      <c r="C128" s="132" t="s">
        <v>208</v>
      </c>
      <c r="D128" s="132" t="s">
        <v>168</v>
      </c>
      <c r="E128" s="133" t="s">
        <v>209</v>
      </c>
      <c r="F128" s="134" t="s">
        <v>210</v>
      </c>
      <c r="G128" s="135" t="s">
        <v>171</v>
      </c>
      <c r="H128" s="136">
        <v>7.9279999999999999</v>
      </c>
      <c r="I128" s="137"/>
      <c r="J128" s="138">
        <f>ROUND(I128*H128,2)</f>
        <v>0</v>
      </c>
      <c r="K128" s="134" t="s">
        <v>172</v>
      </c>
      <c r="L128" s="33"/>
      <c r="M128" s="139" t="s">
        <v>19</v>
      </c>
      <c r="N128" s="140" t="s">
        <v>44</v>
      </c>
      <c r="P128" s="141">
        <f>O128*H128</f>
        <v>0</v>
      </c>
      <c r="Q128" s="141">
        <v>1.8774999999999999</v>
      </c>
      <c r="R128" s="141">
        <f>Q128*H128</f>
        <v>14.884819999999999</v>
      </c>
      <c r="S128" s="141">
        <v>0</v>
      </c>
      <c r="T128" s="142">
        <f>S128*H128</f>
        <v>0</v>
      </c>
      <c r="AR128" s="143" t="s">
        <v>173</v>
      </c>
      <c r="AT128" s="143" t="s">
        <v>168</v>
      </c>
      <c r="AU128" s="143" t="s">
        <v>85</v>
      </c>
      <c r="AY128" s="18" t="s">
        <v>166</v>
      </c>
      <c r="BE128" s="144">
        <f>IF(N128="základní",J128,0)</f>
        <v>0</v>
      </c>
      <c r="BF128" s="144">
        <f>IF(N128="snížená",J128,0)</f>
        <v>0</v>
      </c>
      <c r="BG128" s="144">
        <f>IF(N128="zákl. přenesená",J128,0)</f>
        <v>0</v>
      </c>
      <c r="BH128" s="144">
        <f>IF(N128="sníž. přenesená",J128,0)</f>
        <v>0</v>
      </c>
      <c r="BI128" s="144">
        <f>IF(N128="nulová",J128,0)</f>
        <v>0</v>
      </c>
      <c r="BJ128" s="18" t="s">
        <v>85</v>
      </c>
      <c r="BK128" s="144">
        <f>ROUND(I128*H128,2)</f>
        <v>0</v>
      </c>
      <c r="BL128" s="18" t="s">
        <v>173</v>
      </c>
      <c r="BM128" s="143" t="s">
        <v>211</v>
      </c>
    </row>
    <row r="129" spans="2:51" s="1" customFormat="1">
      <c r="B129" s="33"/>
      <c r="D129" s="145" t="s">
        <v>175</v>
      </c>
      <c r="F129" s="146" t="s">
        <v>212</v>
      </c>
      <c r="I129" s="147"/>
      <c r="L129" s="33"/>
      <c r="M129" s="148"/>
      <c r="T129" s="54"/>
      <c r="AT129" s="18" t="s">
        <v>175</v>
      </c>
      <c r="AU129" s="18" t="s">
        <v>85</v>
      </c>
    </row>
    <row r="130" spans="2:51" s="12" customFormat="1">
      <c r="B130" s="149"/>
      <c r="D130" s="150" t="s">
        <v>177</v>
      </c>
      <c r="E130" s="151" t="s">
        <v>19</v>
      </c>
      <c r="F130" s="152" t="s">
        <v>213</v>
      </c>
      <c r="H130" s="151" t="s">
        <v>19</v>
      </c>
      <c r="I130" s="153"/>
      <c r="L130" s="149"/>
      <c r="M130" s="154"/>
      <c r="T130" s="155"/>
      <c r="AT130" s="151" t="s">
        <v>177</v>
      </c>
      <c r="AU130" s="151" t="s">
        <v>85</v>
      </c>
      <c r="AV130" s="12" t="s">
        <v>79</v>
      </c>
      <c r="AW130" s="12" t="s">
        <v>33</v>
      </c>
      <c r="AX130" s="12" t="s">
        <v>72</v>
      </c>
      <c r="AY130" s="151" t="s">
        <v>166</v>
      </c>
    </row>
    <row r="131" spans="2:51" s="13" customFormat="1">
      <c r="B131" s="156"/>
      <c r="D131" s="150" t="s">
        <v>177</v>
      </c>
      <c r="E131" s="157" t="s">
        <v>19</v>
      </c>
      <c r="F131" s="158" t="s">
        <v>214</v>
      </c>
      <c r="H131" s="159">
        <v>0.48599999999999999</v>
      </c>
      <c r="I131" s="160"/>
      <c r="L131" s="156"/>
      <c r="M131" s="161"/>
      <c r="T131" s="162"/>
      <c r="AT131" s="157" t="s">
        <v>177</v>
      </c>
      <c r="AU131" s="157" t="s">
        <v>85</v>
      </c>
      <c r="AV131" s="13" t="s">
        <v>85</v>
      </c>
      <c r="AW131" s="13" t="s">
        <v>33</v>
      </c>
      <c r="AX131" s="13" t="s">
        <v>72</v>
      </c>
      <c r="AY131" s="157" t="s">
        <v>166</v>
      </c>
    </row>
    <row r="132" spans="2:51" s="13" customFormat="1">
      <c r="B132" s="156"/>
      <c r="D132" s="150" t="s">
        <v>177</v>
      </c>
      <c r="E132" s="157" t="s">
        <v>19</v>
      </c>
      <c r="F132" s="158" t="s">
        <v>215</v>
      </c>
      <c r="H132" s="159">
        <v>0.372</v>
      </c>
      <c r="I132" s="160"/>
      <c r="L132" s="156"/>
      <c r="M132" s="161"/>
      <c r="T132" s="162"/>
      <c r="AT132" s="157" t="s">
        <v>177</v>
      </c>
      <c r="AU132" s="157" t="s">
        <v>85</v>
      </c>
      <c r="AV132" s="13" t="s">
        <v>85</v>
      </c>
      <c r="AW132" s="13" t="s">
        <v>33</v>
      </c>
      <c r="AX132" s="13" t="s">
        <v>72</v>
      </c>
      <c r="AY132" s="157" t="s">
        <v>166</v>
      </c>
    </row>
    <row r="133" spans="2:51" s="13" customFormat="1">
      <c r="B133" s="156"/>
      <c r="D133" s="150" t="s">
        <v>177</v>
      </c>
      <c r="E133" s="157" t="s">
        <v>19</v>
      </c>
      <c r="F133" s="158" t="s">
        <v>216</v>
      </c>
      <c r="H133" s="159">
        <v>1.1339999999999999</v>
      </c>
      <c r="I133" s="160"/>
      <c r="L133" s="156"/>
      <c r="M133" s="161"/>
      <c r="T133" s="162"/>
      <c r="AT133" s="157" t="s">
        <v>177</v>
      </c>
      <c r="AU133" s="157" t="s">
        <v>85</v>
      </c>
      <c r="AV133" s="13" t="s">
        <v>85</v>
      </c>
      <c r="AW133" s="13" t="s">
        <v>33</v>
      </c>
      <c r="AX133" s="13" t="s">
        <v>72</v>
      </c>
      <c r="AY133" s="157" t="s">
        <v>166</v>
      </c>
    </row>
    <row r="134" spans="2:51" s="14" customFormat="1">
      <c r="B134" s="163"/>
      <c r="D134" s="150" t="s">
        <v>177</v>
      </c>
      <c r="E134" s="164" t="s">
        <v>19</v>
      </c>
      <c r="F134" s="165" t="s">
        <v>217</v>
      </c>
      <c r="H134" s="166">
        <v>1.992</v>
      </c>
      <c r="I134" s="167"/>
      <c r="L134" s="163"/>
      <c r="M134" s="168"/>
      <c r="T134" s="169"/>
      <c r="AT134" s="164" t="s">
        <v>177</v>
      </c>
      <c r="AU134" s="164" t="s">
        <v>85</v>
      </c>
      <c r="AV134" s="14" t="s">
        <v>184</v>
      </c>
      <c r="AW134" s="14" t="s">
        <v>33</v>
      </c>
      <c r="AX134" s="14" t="s">
        <v>72</v>
      </c>
      <c r="AY134" s="164" t="s">
        <v>166</v>
      </c>
    </row>
    <row r="135" spans="2:51" s="12" customFormat="1">
      <c r="B135" s="149"/>
      <c r="D135" s="150" t="s">
        <v>177</v>
      </c>
      <c r="E135" s="151" t="s">
        <v>19</v>
      </c>
      <c r="F135" s="152" t="s">
        <v>218</v>
      </c>
      <c r="H135" s="151" t="s">
        <v>19</v>
      </c>
      <c r="I135" s="153"/>
      <c r="L135" s="149"/>
      <c r="M135" s="154"/>
      <c r="T135" s="155"/>
      <c r="AT135" s="151" t="s">
        <v>177</v>
      </c>
      <c r="AU135" s="151" t="s">
        <v>85</v>
      </c>
      <c r="AV135" s="12" t="s">
        <v>79</v>
      </c>
      <c r="AW135" s="12" t="s">
        <v>33</v>
      </c>
      <c r="AX135" s="12" t="s">
        <v>72</v>
      </c>
      <c r="AY135" s="151" t="s">
        <v>166</v>
      </c>
    </row>
    <row r="136" spans="2:51" s="13" customFormat="1">
      <c r="B136" s="156"/>
      <c r="D136" s="150" t="s">
        <v>177</v>
      </c>
      <c r="E136" s="157" t="s">
        <v>19</v>
      </c>
      <c r="F136" s="158" t="s">
        <v>219</v>
      </c>
      <c r="H136" s="159">
        <v>1.6</v>
      </c>
      <c r="I136" s="160"/>
      <c r="L136" s="156"/>
      <c r="M136" s="161"/>
      <c r="T136" s="162"/>
      <c r="AT136" s="157" t="s">
        <v>177</v>
      </c>
      <c r="AU136" s="157" t="s">
        <v>85</v>
      </c>
      <c r="AV136" s="13" t="s">
        <v>85</v>
      </c>
      <c r="AW136" s="13" t="s">
        <v>33</v>
      </c>
      <c r="AX136" s="13" t="s">
        <v>72</v>
      </c>
      <c r="AY136" s="157" t="s">
        <v>166</v>
      </c>
    </row>
    <row r="137" spans="2:51" s="13" customFormat="1">
      <c r="B137" s="156"/>
      <c r="D137" s="150" t="s">
        <v>177</v>
      </c>
      <c r="E137" s="157" t="s">
        <v>19</v>
      </c>
      <c r="F137" s="158" t="s">
        <v>220</v>
      </c>
      <c r="H137" s="159">
        <v>9.5000000000000001E-2</v>
      </c>
      <c r="I137" s="160"/>
      <c r="L137" s="156"/>
      <c r="M137" s="161"/>
      <c r="T137" s="162"/>
      <c r="AT137" s="157" t="s">
        <v>177</v>
      </c>
      <c r="AU137" s="157" t="s">
        <v>85</v>
      </c>
      <c r="AV137" s="13" t="s">
        <v>85</v>
      </c>
      <c r="AW137" s="13" t="s">
        <v>33</v>
      </c>
      <c r="AX137" s="13" t="s">
        <v>72</v>
      </c>
      <c r="AY137" s="157" t="s">
        <v>166</v>
      </c>
    </row>
    <row r="138" spans="2:51" s="13" customFormat="1">
      <c r="B138" s="156"/>
      <c r="D138" s="150" t="s">
        <v>177</v>
      </c>
      <c r="E138" s="157" t="s">
        <v>19</v>
      </c>
      <c r="F138" s="158" t="s">
        <v>221</v>
      </c>
      <c r="H138" s="159">
        <v>2.835</v>
      </c>
      <c r="I138" s="160"/>
      <c r="L138" s="156"/>
      <c r="M138" s="161"/>
      <c r="T138" s="162"/>
      <c r="AT138" s="157" t="s">
        <v>177</v>
      </c>
      <c r="AU138" s="157" t="s">
        <v>85</v>
      </c>
      <c r="AV138" s="13" t="s">
        <v>85</v>
      </c>
      <c r="AW138" s="13" t="s">
        <v>33</v>
      </c>
      <c r="AX138" s="13" t="s">
        <v>72</v>
      </c>
      <c r="AY138" s="157" t="s">
        <v>166</v>
      </c>
    </row>
    <row r="139" spans="2:51" s="13" customFormat="1">
      <c r="B139" s="156"/>
      <c r="D139" s="150" t="s">
        <v>177</v>
      </c>
      <c r="E139" s="157" t="s">
        <v>19</v>
      </c>
      <c r="F139" s="158" t="s">
        <v>222</v>
      </c>
      <c r="H139" s="159">
        <v>0.36</v>
      </c>
      <c r="I139" s="160"/>
      <c r="L139" s="156"/>
      <c r="M139" s="161"/>
      <c r="T139" s="162"/>
      <c r="AT139" s="157" t="s">
        <v>177</v>
      </c>
      <c r="AU139" s="157" t="s">
        <v>85</v>
      </c>
      <c r="AV139" s="13" t="s">
        <v>85</v>
      </c>
      <c r="AW139" s="13" t="s">
        <v>33</v>
      </c>
      <c r="AX139" s="13" t="s">
        <v>72</v>
      </c>
      <c r="AY139" s="157" t="s">
        <v>166</v>
      </c>
    </row>
    <row r="140" spans="2:51" s="13" customFormat="1">
      <c r="B140" s="156"/>
      <c r="D140" s="150" t="s">
        <v>177</v>
      </c>
      <c r="E140" s="157" t="s">
        <v>19</v>
      </c>
      <c r="F140" s="158" t="s">
        <v>223</v>
      </c>
      <c r="H140" s="159">
        <v>0.34699999999999998</v>
      </c>
      <c r="I140" s="160"/>
      <c r="L140" s="156"/>
      <c r="M140" s="161"/>
      <c r="T140" s="162"/>
      <c r="AT140" s="157" t="s">
        <v>177</v>
      </c>
      <c r="AU140" s="157" t="s">
        <v>85</v>
      </c>
      <c r="AV140" s="13" t="s">
        <v>85</v>
      </c>
      <c r="AW140" s="13" t="s">
        <v>33</v>
      </c>
      <c r="AX140" s="13" t="s">
        <v>72</v>
      </c>
      <c r="AY140" s="157" t="s">
        <v>166</v>
      </c>
    </row>
    <row r="141" spans="2:51" s="13" customFormat="1">
      <c r="B141" s="156"/>
      <c r="D141" s="150" t="s">
        <v>177</v>
      </c>
      <c r="E141" s="157" t="s">
        <v>19</v>
      </c>
      <c r="F141" s="158" t="s">
        <v>224</v>
      </c>
      <c r="H141" s="159">
        <v>0.39700000000000002</v>
      </c>
      <c r="I141" s="160"/>
      <c r="L141" s="156"/>
      <c r="M141" s="161"/>
      <c r="T141" s="162"/>
      <c r="AT141" s="157" t="s">
        <v>177</v>
      </c>
      <c r="AU141" s="157" t="s">
        <v>85</v>
      </c>
      <c r="AV141" s="13" t="s">
        <v>85</v>
      </c>
      <c r="AW141" s="13" t="s">
        <v>33</v>
      </c>
      <c r="AX141" s="13" t="s">
        <v>72</v>
      </c>
      <c r="AY141" s="157" t="s">
        <v>166</v>
      </c>
    </row>
    <row r="142" spans="2:51" s="13" customFormat="1">
      <c r="B142" s="156"/>
      <c r="D142" s="150" t="s">
        <v>177</v>
      </c>
      <c r="E142" s="157" t="s">
        <v>19</v>
      </c>
      <c r="F142" s="158" t="s">
        <v>225</v>
      </c>
      <c r="H142" s="159">
        <v>8.4000000000000005E-2</v>
      </c>
      <c r="I142" s="160"/>
      <c r="L142" s="156"/>
      <c r="M142" s="161"/>
      <c r="T142" s="162"/>
      <c r="AT142" s="157" t="s">
        <v>177</v>
      </c>
      <c r="AU142" s="157" t="s">
        <v>85</v>
      </c>
      <c r="AV142" s="13" t="s">
        <v>85</v>
      </c>
      <c r="AW142" s="13" t="s">
        <v>33</v>
      </c>
      <c r="AX142" s="13" t="s">
        <v>72</v>
      </c>
      <c r="AY142" s="157" t="s">
        <v>166</v>
      </c>
    </row>
    <row r="143" spans="2:51" s="13" customFormat="1">
      <c r="B143" s="156"/>
      <c r="D143" s="150" t="s">
        <v>177</v>
      </c>
      <c r="E143" s="157" t="s">
        <v>19</v>
      </c>
      <c r="F143" s="158" t="s">
        <v>226</v>
      </c>
      <c r="H143" s="159">
        <v>0.158</v>
      </c>
      <c r="I143" s="160"/>
      <c r="L143" s="156"/>
      <c r="M143" s="161"/>
      <c r="T143" s="162"/>
      <c r="AT143" s="157" t="s">
        <v>177</v>
      </c>
      <c r="AU143" s="157" t="s">
        <v>85</v>
      </c>
      <c r="AV143" s="13" t="s">
        <v>85</v>
      </c>
      <c r="AW143" s="13" t="s">
        <v>33</v>
      </c>
      <c r="AX143" s="13" t="s">
        <v>72</v>
      </c>
      <c r="AY143" s="157" t="s">
        <v>166</v>
      </c>
    </row>
    <row r="144" spans="2:51" s="13" customFormat="1">
      <c r="B144" s="156"/>
      <c r="D144" s="150" t="s">
        <v>177</v>
      </c>
      <c r="E144" s="157" t="s">
        <v>19</v>
      </c>
      <c r="F144" s="158" t="s">
        <v>227</v>
      </c>
      <c r="H144" s="159">
        <v>0.06</v>
      </c>
      <c r="I144" s="160"/>
      <c r="L144" s="156"/>
      <c r="M144" s="161"/>
      <c r="T144" s="162"/>
      <c r="AT144" s="157" t="s">
        <v>177</v>
      </c>
      <c r="AU144" s="157" t="s">
        <v>85</v>
      </c>
      <c r="AV144" s="13" t="s">
        <v>85</v>
      </c>
      <c r="AW144" s="13" t="s">
        <v>33</v>
      </c>
      <c r="AX144" s="13" t="s">
        <v>72</v>
      </c>
      <c r="AY144" s="157" t="s">
        <v>166</v>
      </c>
    </row>
    <row r="145" spans="2:65" s="14" customFormat="1">
      <c r="B145" s="163"/>
      <c r="D145" s="150" t="s">
        <v>177</v>
      </c>
      <c r="E145" s="164" t="s">
        <v>19</v>
      </c>
      <c r="F145" s="165" t="s">
        <v>217</v>
      </c>
      <c r="H145" s="166">
        <v>5.9359999999999999</v>
      </c>
      <c r="I145" s="167"/>
      <c r="L145" s="163"/>
      <c r="M145" s="168"/>
      <c r="T145" s="169"/>
      <c r="AT145" s="164" t="s">
        <v>177</v>
      </c>
      <c r="AU145" s="164" t="s">
        <v>85</v>
      </c>
      <c r="AV145" s="14" t="s">
        <v>184</v>
      </c>
      <c r="AW145" s="14" t="s">
        <v>33</v>
      </c>
      <c r="AX145" s="14" t="s">
        <v>72</v>
      </c>
      <c r="AY145" s="164" t="s">
        <v>166</v>
      </c>
    </row>
    <row r="146" spans="2:65" s="15" customFormat="1">
      <c r="B146" s="170"/>
      <c r="D146" s="150" t="s">
        <v>177</v>
      </c>
      <c r="E146" s="171" t="s">
        <v>19</v>
      </c>
      <c r="F146" s="172" t="s">
        <v>228</v>
      </c>
      <c r="H146" s="173">
        <v>7.9280000000000008</v>
      </c>
      <c r="I146" s="174"/>
      <c r="L146" s="170"/>
      <c r="M146" s="175"/>
      <c r="T146" s="176"/>
      <c r="AT146" s="171" t="s">
        <v>177</v>
      </c>
      <c r="AU146" s="171" t="s">
        <v>85</v>
      </c>
      <c r="AV146" s="15" t="s">
        <v>173</v>
      </c>
      <c r="AW146" s="15" t="s">
        <v>33</v>
      </c>
      <c r="AX146" s="15" t="s">
        <v>79</v>
      </c>
      <c r="AY146" s="171" t="s">
        <v>166</v>
      </c>
    </row>
    <row r="147" spans="2:65" s="1" customFormat="1" ht="24.2" customHeight="1">
      <c r="B147" s="33"/>
      <c r="C147" s="132" t="s">
        <v>229</v>
      </c>
      <c r="D147" s="132" t="s">
        <v>168</v>
      </c>
      <c r="E147" s="133" t="s">
        <v>230</v>
      </c>
      <c r="F147" s="134" t="s">
        <v>231</v>
      </c>
      <c r="G147" s="135" t="s">
        <v>232</v>
      </c>
      <c r="H147" s="136">
        <v>12.12</v>
      </c>
      <c r="I147" s="137"/>
      <c r="J147" s="138">
        <f>ROUND(I147*H147,2)</f>
        <v>0</v>
      </c>
      <c r="K147" s="134" t="s">
        <v>172</v>
      </c>
      <c r="L147" s="33"/>
      <c r="M147" s="139" t="s">
        <v>19</v>
      </c>
      <c r="N147" s="140" t="s">
        <v>44</v>
      </c>
      <c r="P147" s="141">
        <f>O147*H147</f>
        <v>0</v>
      </c>
      <c r="Q147" s="141">
        <v>0.18149000000000001</v>
      </c>
      <c r="R147" s="141">
        <f>Q147*H147</f>
        <v>2.1996587999999999</v>
      </c>
      <c r="S147" s="141">
        <v>0</v>
      </c>
      <c r="T147" s="142">
        <f>S147*H147</f>
        <v>0</v>
      </c>
      <c r="AR147" s="143" t="s">
        <v>173</v>
      </c>
      <c r="AT147" s="143" t="s">
        <v>168</v>
      </c>
      <c r="AU147" s="143" t="s">
        <v>85</v>
      </c>
      <c r="AY147" s="18" t="s">
        <v>166</v>
      </c>
      <c r="BE147" s="144">
        <f>IF(N147="základní",J147,0)</f>
        <v>0</v>
      </c>
      <c r="BF147" s="144">
        <f>IF(N147="snížená",J147,0)</f>
        <v>0</v>
      </c>
      <c r="BG147" s="144">
        <f>IF(N147="zákl. přenesená",J147,0)</f>
        <v>0</v>
      </c>
      <c r="BH147" s="144">
        <f>IF(N147="sníž. přenesená",J147,0)</f>
        <v>0</v>
      </c>
      <c r="BI147" s="144">
        <f>IF(N147="nulová",J147,0)</f>
        <v>0</v>
      </c>
      <c r="BJ147" s="18" t="s">
        <v>85</v>
      </c>
      <c r="BK147" s="144">
        <f>ROUND(I147*H147,2)</f>
        <v>0</v>
      </c>
      <c r="BL147" s="18" t="s">
        <v>173</v>
      </c>
      <c r="BM147" s="143" t="s">
        <v>233</v>
      </c>
    </row>
    <row r="148" spans="2:65" s="1" customFormat="1">
      <c r="B148" s="33"/>
      <c r="D148" s="145" t="s">
        <v>175</v>
      </c>
      <c r="F148" s="146" t="s">
        <v>234</v>
      </c>
      <c r="I148" s="147"/>
      <c r="L148" s="33"/>
      <c r="M148" s="148"/>
      <c r="T148" s="54"/>
      <c r="AT148" s="18" t="s">
        <v>175</v>
      </c>
      <c r="AU148" s="18" t="s">
        <v>85</v>
      </c>
    </row>
    <row r="149" spans="2:65" s="12" customFormat="1">
      <c r="B149" s="149"/>
      <c r="D149" s="150" t="s">
        <v>177</v>
      </c>
      <c r="E149" s="151" t="s">
        <v>19</v>
      </c>
      <c r="F149" s="152" t="s">
        <v>213</v>
      </c>
      <c r="H149" s="151" t="s">
        <v>19</v>
      </c>
      <c r="I149" s="153"/>
      <c r="L149" s="149"/>
      <c r="M149" s="154"/>
      <c r="T149" s="155"/>
      <c r="AT149" s="151" t="s">
        <v>177</v>
      </c>
      <c r="AU149" s="151" t="s">
        <v>85</v>
      </c>
      <c r="AV149" s="12" t="s">
        <v>79</v>
      </c>
      <c r="AW149" s="12" t="s">
        <v>33</v>
      </c>
      <c r="AX149" s="12" t="s">
        <v>72</v>
      </c>
      <c r="AY149" s="151" t="s">
        <v>166</v>
      </c>
    </row>
    <row r="150" spans="2:65" s="13" customFormat="1">
      <c r="B150" s="156"/>
      <c r="D150" s="150" t="s">
        <v>177</v>
      </c>
      <c r="E150" s="157" t="s">
        <v>19</v>
      </c>
      <c r="F150" s="158" t="s">
        <v>235</v>
      </c>
      <c r="H150" s="159">
        <v>7.95</v>
      </c>
      <c r="I150" s="160"/>
      <c r="L150" s="156"/>
      <c r="M150" s="161"/>
      <c r="T150" s="162"/>
      <c r="AT150" s="157" t="s">
        <v>177</v>
      </c>
      <c r="AU150" s="157" t="s">
        <v>85</v>
      </c>
      <c r="AV150" s="13" t="s">
        <v>85</v>
      </c>
      <c r="AW150" s="13" t="s">
        <v>33</v>
      </c>
      <c r="AX150" s="13" t="s">
        <v>72</v>
      </c>
      <c r="AY150" s="157" t="s">
        <v>166</v>
      </c>
    </row>
    <row r="151" spans="2:65" s="12" customFormat="1">
      <c r="B151" s="149"/>
      <c r="D151" s="150" t="s">
        <v>177</v>
      </c>
      <c r="E151" s="151" t="s">
        <v>19</v>
      </c>
      <c r="F151" s="152" t="s">
        <v>218</v>
      </c>
      <c r="H151" s="151" t="s">
        <v>19</v>
      </c>
      <c r="I151" s="153"/>
      <c r="L151" s="149"/>
      <c r="M151" s="154"/>
      <c r="T151" s="155"/>
      <c r="AT151" s="151" t="s">
        <v>177</v>
      </c>
      <c r="AU151" s="151" t="s">
        <v>85</v>
      </c>
      <c r="AV151" s="12" t="s">
        <v>79</v>
      </c>
      <c r="AW151" s="12" t="s">
        <v>33</v>
      </c>
      <c r="AX151" s="12" t="s">
        <v>72</v>
      </c>
      <c r="AY151" s="151" t="s">
        <v>166</v>
      </c>
    </row>
    <row r="152" spans="2:65" s="13" customFormat="1">
      <c r="B152" s="156"/>
      <c r="D152" s="150" t="s">
        <v>177</v>
      </c>
      <c r="E152" s="157" t="s">
        <v>19</v>
      </c>
      <c r="F152" s="158" t="s">
        <v>235</v>
      </c>
      <c r="H152" s="159">
        <v>7.95</v>
      </c>
      <c r="I152" s="160"/>
      <c r="L152" s="156"/>
      <c r="M152" s="161"/>
      <c r="T152" s="162"/>
      <c r="AT152" s="157" t="s">
        <v>177</v>
      </c>
      <c r="AU152" s="157" t="s">
        <v>85</v>
      </c>
      <c r="AV152" s="13" t="s">
        <v>85</v>
      </c>
      <c r="AW152" s="13" t="s">
        <v>33</v>
      </c>
      <c r="AX152" s="13" t="s">
        <v>72</v>
      </c>
      <c r="AY152" s="157" t="s">
        <v>166</v>
      </c>
    </row>
    <row r="153" spans="2:65" s="13" customFormat="1">
      <c r="B153" s="156"/>
      <c r="D153" s="150" t="s">
        <v>177</v>
      </c>
      <c r="E153" s="157" t="s">
        <v>19</v>
      </c>
      <c r="F153" s="158" t="s">
        <v>236</v>
      </c>
      <c r="H153" s="159">
        <v>-3.78</v>
      </c>
      <c r="I153" s="160"/>
      <c r="L153" s="156"/>
      <c r="M153" s="161"/>
      <c r="T153" s="162"/>
      <c r="AT153" s="157" t="s">
        <v>177</v>
      </c>
      <c r="AU153" s="157" t="s">
        <v>85</v>
      </c>
      <c r="AV153" s="13" t="s">
        <v>85</v>
      </c>
      <c r="AW153" s="13" t="s">
        <v>33</v>
      </c>
      <c r="AX153" s="13" t="s">
        <v>72</v>
      </c>
      <c r="AY153" s="157" t="s">
        <v>166</v>
      </c>
    </row>
    <row r="154" spans="2:65" s="15" customFormat="1">
      <c r="B154" s="170"/>
      <c r="D154" s="150" t="s">
        <v>177</v>
      </c>
      <c r="E154" s="171" t="s">
        <v>19</v>
      </c>
      <c r="F154" s="172" t="s">
        <v>228</v>
      </c>
      <c r="H154" s="173">
        <v>12.120000000000001</v>
      </c>
      <c r="I154" s="174"/>
      <c r="L154" s="170"/>
      <c r="M154" s="175"/>
      <c r="T154" s="176"/>
      <c r="AT154" s="171" t="s">
        <v>177</v>
      </c>
      <c r="AU154" s="171" t="s">
        <v>85</v>
      </c>
      <c r="AV154" s="15" t="s">
        <v>173</v>
      </c>
      <c r="AW154" s="15" t="s">
        <v>33</v>
      </c>
      <c r="AX154" s="15" t="s">
        <v>79</v>
      </c>
      <c r="AY154" s="171" t="s">
        <v>166</v>
      </c>
    </row>
    <row r="155" spans="2:65" s="1" customFormat="1" ht="24.2" customHeight="1">
      <c r="B155" s="33"/>
      <c r="C155" s="132" t="s">
        <v>237</v>
      </c>
      <c r="D155" s="132" t="s">
        <v>168</v>
      </c>
      <c r="E155" s="133" t="s">
        <v>238</v>
      </c>
      <c r="F155" s="134" t="s">
        <v>239</v>
      </c>
      <c r="G155" s="135" t="s">
        <v>232</v>
      </c>
      <c r="H155" s="136">
        <v>3.9750000000000001</v>
      </c>
      <c r="I155" s="137"/>
      <c r="J155" s="138">
        <f>ROUND(I155*H155,2)</f>
        <v>0</v>
      </c>
      <c r="K155" s="134" t="s">
        <v>172</v>
      </c>
      <c r="L155" s="33"/>
      <c r="M155" s="139" t="s">
        <v>19</v>
      </c>
      <c r="N155" s="140" t="s">
        <v>44</v>
      </c>
      <c r="P155" s="141">
        <f>O155*H155</f>
        <v>0</v>
      </c>
      <c r="Q155" s="141">
        <v>0.1762</v>
      </c>
      <c r="R155" s="141">
        <f>Q155*H155</f>
        <v>0.70039499999999999</v>
      </c>
      <c r="S155" s="141">
        <v>0</v>
      </c>
      <c r="T155" s="142">
        <f>S155*H155</f>
        <v>0</v>
      </c>
      <c r="AR155" s="143" t="s">
        <v>173</v>
      </c>
      <c r="AT155" s="143" t="s">
        <v>168</v>
      </c>
      <c r="AU155" s="143" t="s">
        <v>85</v>
      </c>
      <c r="AY155" s="18" t="s">
        <v>166</v>
      </c>
      <c r="BE155" s="144">
        <f>IF(N155="základní",J155,0)</f>
        <v>0</v>
      </c>
      <c r="BF155" s="144">
        <f>IF(N155="snížená",J155,0)</f>
        <v>0</v>
      </c>
      <c r="BG155" s="144">
        <f>IF(N155="zákl. přenesená",J155,0)</f>
        <v>0</v>
      </c>
      <c r="BH155" s="144">
        <f>IF(N155="sníž. přenesená",J155,0)</f>
        <v>0</v>
      </c>
      <c r="BI155" s="144">
        <f>IF(N155="nulová",J155,0)</f>
        <v>0</v>
      </c>
      <c r="BJ155" s="18" t="s">
        <v>85</v>
      </c>
      <c r="BK155" s="144">
        <f>ROUND(I155*H155,2)</f>
        <v>0</v>
      </c>
      <c r="BL155" s="18" t="s">
        <v>173</v>
      </c>
      <c r="BM155" s="143" t="s">
        <v>240</v>
      </c>
    </row>
    <row r="156" spans="2:65" s="1" customFormat="1">
      <c r="B156" s="33"/>
      <c r="D156" s="145" t="s">
        <v>175</v>
      </c>
      <c r="F156" s="146" t="s">
        <v>241</v>
      </c>
      <c r="I156" s="147"/>
      <c r="L156" s="33"/>
      <c r="M156" s="148"/>
      <c r="T156" s="54"/>
      <c r="AT156" s="18" t="s">
        <v>175</v>
      </c>
      <c r="AU156" s="18" t="s">
        <v>85</v>
      </c>
    </row>
    <row r="157" spans="2:65" s="12" customFormat="1">
      <c r="B157" s="149"/>
      <c r="D157" s="150" t="s">
        <v>177</v>
      </c>
      <c r="E157" s="151" t="s">
        <v>19</v>
      </c>
      <c r="F157" s="152" t="s">
        <v>213</v>
      </c>
      <c r="H157" s="151" t="s">
        <v>19</v>
      </c>
      <c r="I157" s="153"/>
      <c r="L157" s="149"/>
      <c r="M157" s="154"/>
      <c r="T157" s="155"/>
      <c r="AT157" s="151" t="s">
        <v>177</v>
      </c>
      <c r="AU157" s="151" t="s">
        <v>85</v>
      </c>
      <c r="AV157" s="12" t="s">
        <v>79</v>
      </c>
      <c r="AW157" s="12" t="s">
        <v>33</v>
      </c>
      <c r="AX157" s="12" t="s">
        <v>72</v>
      </c>
      <c r="AY157" s="151" t="s">
        <v>166</v>
      </c>
    </row>
    <row r="158" spans="2:65" s="13" customFormat="1">
      <c r="B158" s="156"/>
      <c r="D158" s="150" t="s">
        <v>177</v>
      </c>
      <c r="E158" s="157" t="s">
        <v>19</v>
      </c>
      <c r="F158" s="158" t="s">
        <v>242</v>
      </c>
      <c r="H158" s="159">
        <v>3.9750000000000001</v>
      </c>
      <c r="I158" s="160"/>
      <c r="L158" s="156"/>
      <c r="M158" s="161"/>
      <c r="T158" s="162"/>
      <c r="AT158" s="157" t="s">
        <v>177</v>
      </c>
      <c r="AU158" s="157" t="s">
        <v>85</v>
      </c>
      <c r="AV158" s="13" t="s">
        <v>85</v>
      </c>
      <c r="AW158" s="13" t="s">
        <v>33</v>
      </c>
      <c r="AX158" s="13" t="s">
        <v>79</v>
      </c>
      <c r="AY158" s="157" t="s">
        <v>166</v>
      </c>
    </row>
    <row r="159" spans="2:65" s="1" customFormat="1" ht="24.2" customHeight="1">
      <c r="B159" s="33"/>
      <c r="C159" s="132" t="s">
        <v>243</v>
      </c>
      <c r="D159" s="132" t="s">
        <v>168</v>
      </c>
      <c r="E159" s="133" t="s">
        <v>244</v>
      </c>
      <c r="F159" s="134" t="s">
        <v>245</v>
      </c>
      <c r="G159" s="135" t="s">
        <v>232</v>
      </c>
      <c r="H159" s="136">
        <v>311.08300000000003</v>
      </c>
      <c r="I159" s="137"/>
      <c r="J159" s="138">
        <f>ROUND(I159*H159,2)</f>
        <v>0</v>
      </c>
      <c r="K159" s="134" t="s">
        <v>172</v>
      </c>
      <c r="L159" s="33"/>
      <c r="M159" s="139" t="s">
        <v>19</v>
      </c>
      <c r="N159" s="140" t="s">
        <v>44</v>
      </c>
      <c r="P159" s="141">
        <f>O159*H159</f>
        <v>0</v>
      </c>
      <c r="Q159" s="141">
        <v>6.1719999999999997E-2</v>
      </c>
      <c r="R159" s="141">
        <f>Q159*H159</f>
        <v>19.200042760000002</v>
      </c>
      <c r="S159" s="141">
        <v>0</v>
      </c>
      <c r="T159" s="142">
        <f>S159*H159</f>
        <v>0</v>
      </c>
      <c r="AR159" s="143" t="s">
        <v>173</v>
      </c>
      <c r="AT159" s="143" t="s">
        <v>168</v>
      </c>
      <c r="AU159" s="143" t="s">
        <v>85</v>
      </c>
      <c r="AY159" s="18" t="s">
        <v>166</v>
      </c>
      <c r="BE159" s="144">
        <f>IF(N159="základní",J159,0)</f>
        <v>0</v>
      </c>
      <c r="BF159" s="144">
        <f>IF(N159="snížená",J159,0)</f>
        <v>0</v>
      </c>
      <c r="BG159" s="144">
        <f>IF(N159="zákl. přenesená",J159,0)</f>
        <v>0</v>
      </c>
      <c r="BH159" s="144">
        <f>IF(N159="sníž. přenesená",J159,0)</f>
        <v>0</v>
      </c>
      <c r="BI159" s="144">
        <f>IF(N159="nulová",J159,0)</f>
        <v>0</v>
      </c>
      <c r="BJ159" s="18" t="s">
        <v>85</v>
      </c>
      <c r="BK159" s="144">
        <f>ROUND(I159*H159,2)</f>
        <v>0</v>
      </c>
      <c r="BL159" s="18" t="s">
        <v>173</v>
      </c>
      <c r="BM159" s="143" t="s">
        <v>246</v>
      </c>
    </row>
    <row r="160" spans="2:65" s="1" customFormat="1">
      <c r="B160" s="33"/>
      <c r="D160" s="145" t="s">
        <v>175</v>
      </c>
      <c r="F160" s="146" t="s">
        <v>247</v>
      </c>
      <c r="I160" s="147"/>
      <c r="L160" s="33"/>
      <c r="M160" s="148"/>
      <c r="T160" s="54"/>
      <c r="AT160" s="18" t="s">
        <v>175</v>
      </c>
      <c r="AU160" s="18" t="s">
        <v>85</v>
      </c>
    </row>
    <row r="161" spans="2:65" s="12" customFormat="1">
      <c r="B161" s="149"/>
      <c r="D161" s="150" t="s">
        <v>177</v>
      </c>
      <c r="E161" s="151" t="s">
        <v>19</v>
      </c>
      <c r="F161" s="152" t="s">
        <v>213</v>
      </c>
      <c r="H161" s="151" t="s">
        <v>19</v>
      </c>
      <c r="I161" s="153"/>
      <c r="L161" s="149"/>
      <c r="M161" s="154"/>
      <c r="T161" s="155"/>
      <c r="AT161" s="151" t="s">
        <v>177</v>
      </c>
      <c r="AU161" s="151" t="s">
        <v>85</v>
      </c>
      <c r="AV161" s="12" t="s">
        <v>79</v>
      </c>
      <c r="AW161" s="12" t="s">
        <v>33</v>
      </c>
      <c r="AX161" s="12" t="s">
        <v>72</v>
      </c>
      <c r="AY161" s="151" t="s">
        <v>166</v>
      </c>
    </row>
    <row r="162" spans="2:65" s="13" customFormat="1">
      <c r="B162" s="156"/>
      <c r="D162" s="150" t="s">
        <v>177</v>
      </c>
      <c r="E162" s="157" t="s">
        <v>19</v>
      </c>
      <c r="F162" s="158" t="s">
        <v>248</v>
      </c>
      <c r="H162" s="159">
        <v>64.897999999999996</v>
      </c>
      <c r="I162" s="160"/>
      <c r="L162" s="156"/>
      <c r="M162" s="161"/>
      <c r="T162" s="162"/>
      <c r="AT162" s="157" t="s">
        <v>177</v>
      </c>
      <c r="AU162" s="157" t="s">
        <v>85</v>
      </c>
      <c r="AV162" s="13" t="s">
        <v>85</v>
      </c>
      <c r="AW162" s="13" t="s">
        <v>33</v>
      </c>
      <c r="AX162" s="13" t="s">
        <v>72</v>
      </c>
      <c r="AY162" s="157" t="s">
        <v>166</v>
      </c>
    </row>
    <row r="163" spans="2:65" s="13" customFormat="1">
      <c r="B163" s="156"/>
      <c r="D163" s="150" t="s">
        <v>177</v>
      </c>
      <c r="E163" s="157" t="s">
        <v>19</v>
      </c>
      <c r="F163" s="158" t="s">
        <v>235</v>
      </c>
      <c r="H163" s="159">
        <v>7.95</v>
      </c>
      <c r="I163" s="160"/>
      <c r="L163" s="156"/>
      <c r="M163" s="161"/>
      <c r="T163" s="162"/>
      <c r="AT163" s="157" t="s">
        <v>177</v>
      </c>
      <c r="AU163" s="157" t="s">
        <v>85</v>
      </c>
      <c r="AV163" s="13" t="s">
        <v>85</v>
      </c>
      <c r="AW163" s="13" t="s">
        <v>33</v>
      </c>
      <c r="AX163" s="13" t="s">
        <v>72</v>
      </c>
      <c r="AY163" s="157" t="s">
        <v>166</v>
      </c>
    </row>
    <row r="164" spans="2:65" s="13" customFormat="1">
      <c r="B164" s="156"/>
      <c r="D164" s="150" t="s">
        <v>177</v>
      </c>
      <c r="E164" s="157" t="s">
        <v>19</v>
      </c>
      <c r="F164" s="158" t="s">
        <v>249</v>
      </c>
      <c r="H164" s="159">
        <v>-3.36</v>
      </c>
      <c r="I164" s="160"/>
      <c r="L164" s="156"/>
      <c r="M164" s="161"/>
      <c r="T164" s="162"/>
      <c r="AT164" s="157" t="s">
        <v>177</v>
      </c>
      <c r="AU164" s="157" t="s">
        <v>85</v>
      </c>
      <c r="AV164" s="13" t="s">
        <v>85</v>
      </c>
      <c r="AW164" s="13" t="s">
        <v>33</v>
      </c>
      <c r="AX164" s="13" t="s">
        <v>72</v>
      </c>
      <c r="AY164" s="157" t="s">
        <v>166</v>
      </c>
    </row>
    <row r="165" spans="2:65" s="13" customFormat="1">
      <c r="B165" s="156"/>
      <c r="D165" s="150" t="s">
        <v>177</v>
      </c>
      <c r="E165" s="157" t="s">
        <v>19</v>
      </c>
      <c r="F165" s="158" t="s">
        <v>250</v>
      </c>
      <c r="H165" s="159">
        <v>-11.34</v>
      </c>
      <c r="I165" s="160"/>
      <c r="L165" s="156"/>
      <c r="M165" s="161"/>
      <c r="T165" s="162"/>
      <c r="AT165" s="157" t="s">
        <v>177</v>
      </c>
      <c r="AU165" s="157" t="s">
        <v>85</v>
      </c>
      <c r="AV165" s="13" t="s">
        <v>85</v>
      </c>
      <c r="AW165" s="13" t="s">
        <v>33</v>
      </c>
      <c r="AX165" s="13" t="s">
        <v>72</v>
      </c>
      <c r="AY165" s="157" t="s">
        <v>166</v>
      </c>
    </row>
    <row r="166" spans="2:65" s="14" customFormat="1">
      <c r="B166" s="163"/>
      <c r="D166" s="150" t="s">
        <v>177</v>
      </c>
      <c r="E166" s="164" t="s">
        <v>19</v>
      </c>
      <c r="F166" s="165" t="s">
        <v>217</v>
      </c>
      <c r="H166" s="166">
        <v>58.147999999999996</v>
      </c>
      <c r="I166" s="167"/>
      <c r="L166" s="163"/>
      <c r="M166" s="168"/>
      <c r="T166" s="169"/>
      <c r="AT166" s="164" t="s">
        <v>177</v>
      </c>
      <c r="AU166" s="164" t="s">
        <v>85</v>
      </c>
      <c r="AV166" s="14" t="s">
        <v>184</v>
      </c>
      <c r="AW166" s="14" t="s">
        <v>33</v>
      </c>
      <c r="AX166" s="14" t="s">
        <v>72</v>
      </c>
      <c r="AY166" s="164" t="s">
        <v>166</v>
      </c>
    </row>
    <row r="167" spans="2:65" s="12" customFormat="1">
      <c r="B167" s="149"/>
      <c r="D167" s="150" t="s">
        <v>177</v>
      </c>
      <c r="E167" s="151" t="s">
        <v>19</v>
      </c>
      <c r="F167" s="152" t="s">
        <v>218</v>
      </c>
      <c r="H167" s="151" t="s">
        <v>19</v>
      </c>
      <c r="I167" s="153"/>
      <c r="L167" s="149"/>
      <c r="M167" s="154"/>
      <c r="T167" s="155"/>
      <c r="AT167" s="151" t="s">
        <v>177</v>
      </c>
      <c r="AU167" s="151" t="s">
        <v>85</v>
      </c>
      <c r="AV167" s="12" t="s">
        <v>79</v>
      </c>
      <c r="AW167" s="12" t="s">
        <v>33</v>
      </c>
      <c r="AX167" s="12" t="s">
        <v>72</v>
      </c>
      <c r="AY167" s="151" t="s">
        <v>166</v>
      </c>
    </row>
    <row r="168" spans="2:65" s="13" customFormat="1" ht="22.5">
      <c r="B168" s="156"/>
      <c r="D168" s="150" t="s">
        <v>177</v>
      </c>
      <c r="E168" s="157" t="s">
        <v>19</v>
      </c>
      <c r="F168" s="158" t="s">
        <v>251</v>
      </c>
      <c r="H168" s="159">
        <v>273.33499999999998</v>
      </c>
      <c r="I168" s="160"/>
      <c r="L168" s="156"/>
      <c r="M168" s="161"/>
      <c r="T168" s="162"/>
      <c r="AT168" s="157" t="s">
        <v>177</v>
      </c>
      <c r="AU168" s="157" t="s">
        <v>85</v>
      </c>
      <c r="AV168" s="13" t="s">
        <v>85</v>
      </c>
      <c r="AW168" s="13" t="s">
        <v>33</v>
      </c>
      <c r="AX168" s="13" t="s">
        <v>72</v>
      </c>
      <c r="AY168" s="157" t="s">
        <v>166</v>
      </c>
    </row>
    <row r="169" spans="2:65" s="13" customFormat="1">
      <c r="B169" s="156"/>
      <c r="D169" s="150" t="s">
        <v>177</v>
      </c>
      <c r="E169" s="157" t="s">
        <v>19</v>
      </c>
      <c r="F169" s="158" t="s">
        <v>235</v>
      </c>
      <c r="H169" s="159">
        <v>7.95</v>
      </c>
      <c r="I169" s="160"/>
      <c r="L169" s="156"/>
      <c r="M169" s="161"/>
      <c r="T169" s="162"/>
      <c r="AT169" s="157" t="s">
        <v>177</v>
      </c>
      <c r="AU169" s="157" t="s">
        <v>85</v>
      </c>
      <c r="AV169" s="13" t="s">
        <v>85</v>
      </c>
      <c r="AW169" s="13" t="s">
        <v>33</v>
      </c>
      <c r="AX169" s="13" t="s">
        <v>72</v>
      </c>
      <c r="AY169" s="157" t="s">
        <v>166</v>
      </c>
    </row>
    <row r="170" spans="2:65" s="13" customFormat="1">
      <c r="B170" s="156"/>
      <c r="D170" s="150" t="s">
        <v>177</v>
      </c>
      <c r="E170" s="157" t="s">
        <v>19</v>
      </c>
      <c r="F170" s="158" t="s">
        <v>252</v>
      </c>
      <c r="H170" s="159">
        <v>-15.12</v>
      </c>
      <c r="I170" s="160"/>
      <c r="L170" s="156"/>
      <c r="M170" s="161"/>
      <c r="T170" s="162"/>
      <c r="AT170" s="157" t="s">
        <v>177</v>
      </c>
      <c r="AU170" s="157" t="s">
        <v>85</v>
      </c>
      <c r="AV170" s="13" t="s">
        <v>85</v>
      </c>
      <c r="AW170" s="13" t="s">
        <v>33</v>
      </c>
      <c r="AX170" s="13" t="s">
        <v>72</v>
      </c>
      <c r="AY170" s="157" t="s">
        <v>166</v>
      </c>
    </row>
    <row r="171" spans="2:65" s="13" customFormat="1">
      <c r="B171" s="156"/>
      <c r="D171" s="150" t="s">
        <v>177</v>
      </c>
      <c r="E171" s="157" t="s">
        <v>19</v>
      </c>
      <c r="F171" s="158" t="s">
        <v>253</v>
      </c>
      <c r="H171" s="159">
        <v>-13.23</v>
      </c>
      <c r="I171" s="160"/>
      <c r="L171" s="156"/>
      <c r="M171" s="161"/>
      <c r="T171" s="162"/>
      <c r="AT171" s="157" t="s">
        <v>177</v>
      </c>
      <c r="AU171" s="157" t="s">
        <v>85</v>
      </c>
      <c r="AV171" s="13" t="s">
        <v>85</v>
      </c>
      <c r="AW171" s="13" t="s">
        <v>33</v>
      </c>
      <c r="AX171" s="13" t="s">
        <v>72</v>
      </c>
      <c r="AY171" s="157" t="s">
        <v>166</v>
      </c>
    </row>
    <row r="172" spans="2:65" s="14" customFormat="1">
      <c r="B172" s="163"/>
      <c r="D172" s="150" t="s">
        <v>177</v>
      </c>
      <c r="E172" s="164" t="s">
        <v>19</v>
      </c>
      <c r="F172" s="165" t="s">
        <v>217</v>
      </c>
      <c r="H172" s="166">
        <v>252.93499999999997</v>
      </c>
      <c r="I172" s="167"/>
      <c r="L172" s="163"/>
      <c r="M172" s="168"/>
      <c r="T172" s="169"/>
      <c r="AT172" s="164" t="s">
        <v>177</v>
      </c>
      <c r="AU172" s="164" t="s">
        <v>85</v>
      </c>
      <c r="AV172" s="14" t="s">
        <v>184</v>
      </c>
      <c r="AW172" s="14" t="s">
        <v>33</v>
      </c>
      <c r="AX172" s="14" t="s">
        <v>72</v>
      </c>
      <c r="AY172" s="164" t="s">
        <v>166</v>
      </c>
    </row>
    <row r="173" spans="2:65" s="15" customFormat="1">
      <c r="B173" s="170"/>
      <c r="D173" s="150" t="s">
        <v>177</v>
      </c>
      <c r="E173" s="171" t="s">
        <v>19</v>
      </c>
      <c r="F173" s="172" t="s">
        <v>228</v>
      </c>
      <c r="H173" s="173">
        <v>311.08299999999991</v>
      </c>
      <c r="I173" s="174"/>
      <c r="L173" s="170"/>
      <c r="M173" s="175"/>
      <c r="T173" s="176"/>
      <c r="AT173" s="171" t="s">
        <v>177</v>
      </c>
      <c r="AU173" s="171" t="s">
        <v>85</v>
      </c>
      <c r="AV173" s="15" t="s">
        <v>173</v>
      </c>
      <c r="AW173" s="15" t="s">
        <v>33</v>
      </c>
      <c r="AX173" s="15" t="s">
        <v>79</v>
      </c>
      <c r="AY173" s="171" t="s">
        <v>166</v>
      </c>
    </row>
    <row r="174" spans="2:65" s="1" customFormat="1" ht="16.5" customHeight="1">
      <c r="B174" s="33"/>
      <c r="C174" s="132" t="s">
        <v>254</v>
      </c>
      <c r="D174" s="132" t="s">
        <v>168</v>
      </c>
      <c r="E174" s="133" t="s">
        <v>255</v>
      </c>
      <c r="F174" s="134" t="s">
        <v>256</v>
      </c>
      <c r="G174" s="135" t="s">
        <v>257</v>
      </c>
      <c r="H174" s="136">
        <v>249.75</v>
      </c>
      <c r="I174" s="137"/>
      <c r="J174" s="138">
        <f>ROUND(I174*H174,2)</f>
        <v>0</v>
      </c>
      <c r="K174" s="134" t="s">
        <v>172</v>
      </c>
      <c r="L174" s="33"/>
      <c r="M174" s="139" t="s">
        <v>19</v>
      </c>
      <c r="N174" s="140" t="s">
        <v>44</v>
      </c>
      <c r="P174" s="141">
        <f>O174*H174</f>
        <v>0</v>
      </c>
      <c r="Q174" s="141">
        <v>1.2999999999999999E-4</v>
      </c>
      <c r="R174" s="141">
        <f>Q174*H174</f>
        <v>3.2467499999999996E-2</v>
      </c>
      <c r="S174" s="141">
        <v>0</v>
      </c>
      <c r="T174" s="142">
        <f>S174*H174</f>
        <v>0</v>
      </c>
      <c r="AR174" s="143" t="s">
        <v>173</v>
      </c>
      <c r="AT174" s="143" t="s">
        <v>168</v>
      </c>
      <c r="AU174" s="143" t="s">
        <v>85</v>
      </c>
      <c r="AY174" s="18" t="s">
        <v>166</v>
      </c>
      <c r="BE174" s="144">
        <f>IF(N174="základní",J174,0)</f>
        <v>0</v>
      </c>
      <c r="BF174" s="144">
        <f>IF(N174="snížená",J174,0)</f>
        <v>0</v>
      </c>
      <c r="BG174" s="144">
        <f>IF(N174="zákl. přenesená",J174,0)</f>
        <v>0</v>
      </c>
      <c r="BH174" s="144">
        <f>IF(N174="sníž. přenesená",J174,0)</f>
        <v>0</v>
      </c>
      <c r="BI174" s="144">
        <f>IF(N174="nulová",J174,0)</f>
        <v>0</v>
      </c>
      <c r="BJ174" s="18" t="s">
        <v>85</v>
      </c>
      <c r="BK174" s="144">
        <f>ROUND(I174*H174,2)</f>
        <v>0</v>
      </c>
      <c r="BL174" s="18" t="s">
        <v>173</v>
      </c>
      <c r="BM174" s="143" t="s">
        <v>258</v>
      </c>
    </row>
    <row r="175" spans="2:65" s="1" customFormat="1">
      <c r="B175" s="33"/>
      <c r="D175" s="145" t="s">
        <v>175</v>
      </c>
      <c r="F175" s="146" t="s">
        <v>259</v>
      </c>
      <c r="I175" s="147"/>
      <c r="L175" s="33"/>
      <c r="M175" s="148"/>
      <c r="T175" s="54"/>
      <c r="AT175" s="18" t="s">
        <v>175</v>
      </c>
      <c r="AU175" s="18" t="s">
        <v>85</v>
      </c>
    </row>
    <row r="176" spans="2:65" s="12" customFormat="1">
      <c r="B176" s="149"/>
      <c r="D176" s="150" t="s">
        <v>177</v>
      </c>
      <c r="E176" s="151" t="s">
        <v>19</v>
      </c>
      <c r="F176" s="152" t="s">
        <v>213</v>
      </c>
      <c r="H176" s="151" t="s">
        <v>19</v>
      </c>
      <c r="I176" s="153"/>
      <c r="L176" s="149"/>
      <c r="M176" s="154"/>
      <c r="T176" s="155"/>
      <c r="AT176" s="151" t="s">
        <v>177</v>
      </c>
      <c r="AU176" s="151" t="s">
        <v>85</v>
      </c>
      <c r="AV176" s="12" t="s">
        <v>79</v>
      </c>
      <c r="AW176" s="12" t="s">
        <v>33</v>
      </c>
      <c r="AX176" s="12" t="s">
        <v>72</v>
      </c>
      <c r="AY176" s="151" t="s">
        <v>166</v>
      </c>
    </row>
    <row r="177" spans="2:65" s="13" customFormat="1">
      <c r="B177" s="156"/>
      <c r="D177" s="150" t="s">
        <v>177</v>
      </c>
      <c r="E177" s="157" t="s">
        <v>19</v>
      </c>
      <c r="F177" s="158" t="s">
        <v>260</v>
      </c>
      <c r="H177" s="159">
        <v>68.95</v>
      </c>
      <c r="I177" s="160"/>
      <c r="L177" s="156"/>
      <c r="M177" s="161"/>
      <c r="T177" s="162"/>
      <c r="AT177" s="157" t="s">
        <v>177</v>
      </c>
      <c r="AU177" s="157" t="s">
        <v>85</v>
      </c>
      <c r="AV177" s="13" t="s">
        <v>85</v>
      </c>
      <c r="AW177" s="13" t="s">
        <v>33</v>
      </c>
      <c r="AX177" s="13" t="s">
        <v>72</v>
      </c>
      <c r="AY177" s="157" t="s">
        <v>166</v>
      </c>
    </row>
    <row r="178" spans="2:65" s="12" customFormat="1">
      <c r="B178" s="149"/>
      <c r="D178" s="150" t="s">
        <v>177</v>
      </c>
      <c r="E178" s="151" t="s">
        <v>19</v>
      </c>
      <c r="F178" s="152" t="s">
        <v>218</v>
      </c>
      <c r="H178" s="151" t="s">
        <v>19</v>
      </c>
      <c r="I178" s="153"/>
      <c r="L178" s="149"/>
      <c r="M178" s="154"/>
      <c r="T178" s="155"/>
      <c r="AT178" s="151" t="s">
        <v>177</v>
      </c>
      <c r="AU178" s="151" t="s">
        <v>85</v>
      </c>
      <c r="AV178" s="12" t="s">
        <v>79</v>
      </c>
      <c r="AW178" s="12" t="s">
        <v>33</v>
      </c>
      <c r="AX178" s="12" t="s">
        <v>72</v>
      </c>
      <c r="AY178" s="151" t="s">
        <v>166</v>
      </c>
    </row>
    <row r="179" spans="2:65" s="13" customFormat="1">
      <c r="B179" s="156"/>
      <c r="D179" s="150" t="s">
        <v>177</v>
      </c>
      <c r="E179" s="157" t="s">
        <v>19</v>
      </c>
      <c r="F179" s="158" t="s">
        <v>261</v>
      </c>
      <c r="H179" s="159">
        <v>180.8</v>
      </c>
      <c r="I179" s="160"/>
      <c r="L179" s="156"/>
      <c r="M179" s="161"/>
      <c r="T179" s="162"/>
      <c r="AT179" s="157" t="s">
        <v>177</v>
      </c>
      <c r="AU179" s="157" t="s">
        <v>85</v>
      </c>
      <c r="AV179" s="13" t="s">
        <v>85</v>
      </c>
      <c r="AW179" s="13" t="s">
        <v>33</v>
      </c>
      <c r="AX179" s="13" t="s">
        <v>72</v>
      </c>
      <c r="AY179" s="157" t="s">
        <v>166</v>
      </c>
    </row>
    <row r="180" spans="2:65" s="15" customFormat="1">
      <c r="B180" s="170"/>
      <c r="D180" s="150" t="s">
        <v>177</v>
      </c>
      <c r="E180" s="171" t="s">
        <v>19</v>
      </c>
      <c r="F180" s="172" t="s">
        <v>228</v>
      </c>
      <c r="H180" s="173">
        <v>249.75</v>
      </c>
      <c r="I180" s="174"/>
      <c r="L180" s="170"/>
      <c r="M180" s="175"/>
      <c r="T180" s="176"/>
      <c r="AT180" s="171" t="s">
        <v>177</v>
      </c>
      <c r="AU180" s="171" t="s">
        <v>85</v>
      </c>
      <c r="AV180" s="15" t="s">
        <v>173</v>
      </c>
      <c r="AW180" s="15" t="s">
        <v>33</v>
      </c>
      <c r="AX180" s="15" t="s">
        <v>79</v>
      </c>
      <c r="AY180" s="171" t="s">
        <v>166</v>
      </c>
    </row>
    <row r="181" spans="2:65" s="1" customFormat="1" ht="24.2" customHeight="1">
      <c r="B181" s="33"/>
      <c r="C181" s="132" t="s">
        <v>262</v>
      </c>
      <c r="D181" s="132" t="s">
        <v>168</v>
      </c>
      <c r="E181" s="133" t="s">
        <v>263</v>
      </c>
      <c r="F181" s="134" t="s">
        <v>264</v>
      </c>
      <c r="G181" s="135" t="s">
        <v>265</v>
      </c>
      <c r="H181" s="136">
        <v>24</v>
      </c>
      <c r="I181" s="137"/>
      <c r="J181" s="138">
        <f>ROUND(I181*H181,2)</f>
        <v>0</v>
      </c>
      <c r="K181" s="134" t="s">
        <v>172</v>
      </c>
      <c r="L181" s="33"/>
      <c r="M181" s="139" t="s">
        <v>19</v>
      </c>
      <c r="N181" s="140" t="s">
        <v>44</v>
      </c>
      <c r="P181" s="141">
        <f>O181*H181</f>
        <v>0</v>
      </c>
      <c r="Q181" s="141">
        <v>2.6280000000000001E-2</v>
      </c>
      <c r="R181" s="141">
        <f>Q181*H181</f>
        <v>0.63072000000000006</v>
      </c>
      <c r="S181" s="141">
        <v>0</v>
      </c>
      <c r="T181" s="142">
        <f>S181*H181</f>
        <v>0</v>
      </c>
      <c r="AR181" s="143" t="s">
        <v>173</v>
      </c>
      <c r="AT181" s="143" t="s">
        <v>168</v>
      </c>
      <c r="AU181" s="143" t="s">
        <v>85</v>
      </c>
      <c r="AY181" s="18" t="s">
        <v>166</v>
      </c>
      <c r="BE181" s="144">
        <f>IF(N181="základní",J181,0)</f>
        <v>0</v>
      </c>
      <c r="BF181" s="144">
        <f>IF(N181="snížená",J181,0)</f>
        <v>0</v>
      </c>
      <c r="BG181" s="144">
        <f>IF(N181="zákl. přenesená",J181,0)</f>
        <v>0</v>
      </c>
      <c r="BH181" s="144">
        <f>IF(N181="sníž. přenesená",J181,0)</f>
        <v>0</v>
      </c>
      <c r="BI181" s="144">
        <f>IF(N181="nulová",J181,0)</f>
        <v>0</v>
      </c>
      <c r="BJ181" s="18" t="s">
        <v>85</v>
      </c>
      <c r="BK181" s="144">
        <f>ROUND(I181*H181,2)</f>
        <v>0</v>
      </c>
      <c r="BL181" s="18" t="s">
        <v>173</v>
      </c>
      <c r="BM181" s="143" t="s">
        <v>266</v>
      </c>
    </row>
    <row r="182" spans="2:65" s="1" customFormat="1">
      <c r="B182" s="33"/>
      <c r="D182" s="145" t="s">
        <v>175</v>
      </c>
      <c r="F182" s="146" t="s">
        <v>267</v>
      </c>
      <c r="I182" s="147"/>
      <c r="L182" s="33"/>
      <c r="M182" s="148"/>
      <c r="T182" s="54"/>
      <c r="AT182" s="18" t="s">
        <v>175</v>
      </c>
      <c r="AU182" s="18" t="s">
        <v>85</v>
      </c>
    </row>
    <row r="183" spans="2:65" s="1" customFormat="1" ht="24.2" customHeight="1">
      <c r="B183" s="33"/>
      <c r="C183" s="132" t="s">
        <v>268</v>
      </c>
      <c r="D183" s="132" t="s">
        <v>168</v>
      </c>
      <c r="E183" s="133" t="s">
        <v>269</v>
      </c>
      <c r="F183" s="134" t="s">
        <v>270</v>
      </c>
      <c r="G183" s="135" t="s">
        <v>265</v>
      </c>
      <c r="H183" s="136">
        <v>2</v>
      </c>
      <c r="I183" s="137"/>
      <c r="J183" s="138">
        <f>ROUND(I183*H183,2)</f>
        <v>0</v>
      </c>
      <c r="K183" s="134" t="s">
        <v>172</v>
      </c>
      <c r="L183" s="33"/>
      <c r="M183" s="139" t="s">
        <v>19</v>
      </c>
      <c r="N183" s="140" t="s">
        <v>44</v>
      </c>
      <c r="P183" s="141">
        <f>O183*H183</f>
        <v>0</v>
      </c>
      <c r="Q183" s="141">
        <v>6.8260000000000001E-2</v>
      </c>
      <c r="R183" s="141">
        <f>Q183*H183</f>
        <v>0.13652</v>
      </c>
      <c r="S183" s="141">
        <v>0</v>
      </c>
      <c r="T183" s="142">
        <f>S183*H183</f>
        <v>0</v>
      </c>
      <c r="AR183" s="143" t="s">
        <v>173</v>
      </c>
      <c r="AT183" s="143" t="s">
        <v>168</v>
      </c>
      <c r="AU183" s="143" t="s">
        <v>85</v>
      </c>
      <c r="AY183" s="18" t="s">
        <v>166</v>
      </c>
      <c r="BE183" s="144">
        <f>IF(N183="základní",J183,0)</f>
        <v>0</v>
      </c>
      <c r="BF183" s="144">
        <f>IF(N183="snížená",J183,0)</f>
        <v>0</v>
      </c>
      <c r="BG183" s="144">
        <f>IF(N183="zákl. přenesená",J183,0)</f>
        <v>0</v>
      </c>
      <c r="BH183" s="144">
        <f>IF(N183="sníž. přenesená",J183,0)</f>
        <v>0</v>
      </c>
      <c r="BI183" s="144">
        <f>IF(N183="nulová",J183,0)</f>
        <v>0</v>
      </c>
      <c r="BJ183" s="18" t="s">
        <v>85</v>
      </c>
      <c r="BK183" s="144">
        <f>ROUND(I183*H183,2)</f>
        <v>0</v>
      </c>
      <c r="BL183" s="18" t="s">
        <v>173</v>
      </c>
      <c r="BM183" s="143" t="s">
        <v>271</v>
      </c>
    </row>
    <row r="184" spans="2:65" s="1" customFormat="1">
      <c r="B184" s="33"/>
      <c r="D184" s="145" t="s">
        <v>175</v>
      </c>
      <c r="F184" s="146" t="s">
        <v>272</v>
      </c>
      <c r="I184" s="147"/>
      <c r="L184" s="33"/>
      <c r="M184" s="148"/>
      <c r="T184" s="54"/>
      <c r="AT184" s="18" t="s">
        <v>175</v>
      </c>
      <c r="AU184" s="18" t="s">
        <v>85</v>
      </c>
    </row>
    <row r="185" spans="2:65" s="1" customFormat="1" ht="16.5" customHeight="1">
      <c r="B185" s="33"/>
      <c r="C185" s="132" t="s">
        <v>273</v>
      </c>
      <c r="D185" s="132" t="s">
        <v>168</v>
      </c>
      <c r="E185" s="133" t="s">
        <v>274</v>
      </c>
      <c r="F185" s="134" t="s">
        <v>275</v>
      </c>
      <c r="G185" s="135" t="s">
        <v>197</v>
      </c>
      <c r="H185" s="136">
        <v>3.464</v>
      </c>
      <c r="I185" s="137"/>
      <c r="J185" s="138">
        <f>ROUND(I185*H185,2)</f>
        <v>0</v>
      </c>
      <c r="K185" s="134" t="s">
        <v>172</v>
      </c>
      <c r="L185" s="33"/>
      <c r="M185" s="139" t="s">
        <v>19</v>
      </c>
      <c r="N185" s="140" t="s">
        <v>44</v>
      </c>
      <c r="P185" s="141">
        <f>O185*H185</f>
        <v>0</v>
      </c>
      <c r="Q185" s="141">
        <v>1.0900000000000001</v>
      </c>
      <c r="R185" s="141">
        <f>Q185*H185</f>
        <v>3.7757600000000004</v>
      </c>
      <c r="S185" s="141">
        <v>0</v>
      </c>
      <c r="T185" s="142">
        <f>S185*H185</f>
        <v>0</v>
      </c>
      <c r="AR185" s="143" t="s">
        <v>173</v>
      </c>
      <c r="AT185" s="143" t="s">
        <v>168</v>
      </c>
      <c r="AU185" s="143" t="s">
        <v>85</v>
      </c>
      <c r="AY185" s="18" t="s">
        <v>166</v>
      </c>
      <c r="BE185" s="144">
        <f>IF(N185="základní",J185,0)</f>
        <v>0</v>
      </c>
      <c r="BF185" s="144">
        <f>IF(N185="snížená",J185,0)</f>
        <v>0</v>
      </c>
      <c r="BG185" s="144">
        <f>IF(N185="zákl. přenesená",J185,0)</f>
        <v>0</v>
      </c>
      <c r="BH185" s="144">
        <f>IF(N185="sníž. přenesená",J185,0)</f>
        <v>0</v>
      </c>
      <c r="BI185" s="144">
        <f>IF(N185="nulová",J185,0)</f>
        <v>0</v>
      </c>
      <c r="BJ185" s="18" t="s">
        <v>85</v>
      </c>
      <c r="BK185" s="144">
        <f>ROUND(I185*H185,2)</f>
        <v>0</v>
      </c>
      <c r="BL185" s="18" t="s">
        <v>173</v>
      </c>
      <c r="BM185" s="143" t="s">
        <v>276</v>
      </c>
    </row>
    <row r="186" spans="2:65" s="1" customFormat="1">
      <c r="B186" s="33"/>
      <c r="D186" s="145" t="s">
        <v>175</v>
      </c>
      <c r="F186" s="146" t="s">
        <v>277</v>
      </c>
      <c r="I186" s="147"/>
      <c r="L186" s="33"/>
      <c r="M186" s="148"/>
      <c r="T186" s="54"/>
      <c r="AT186" s="18" t="s">
        <v>175</v>
      </c>
      <c r="AU186" s="18" t="s">
        <v>85</v>
      </c>
    </row>
    <row r="187" spans="2:65" s="12" customFormat="1">
      <c r="B187" s="149"/>
      <c r="D187" s="150" t="s">
        <v>177</v>
      </c>
      <c r="E187" s="151" t="s">
        <v>19</v>
      </c>
      <c r="F187" s="152" t="s">
        <v>213</v>
      </c>
      <c r="H187" s="151" t="s">
        <v>19</v>
      </c>
      <c r="I187" s="153"/>
      <c r="L187" s="149"/>
      <c r="M187" s="154"/>
      <c r="T187" s="155"/>
      <c r="AT187" s="151" t="s">
        <v>177</v>
      </c>
      <c r="AU187" s="151" t="s">
        <v>85</v>
      </c>
      <c r="AV187" s="12" t="s">
        <v>79</v>
      </c>
      <c r="AW187" s="12" t="s">
        <v>33</v>
      </c>
      <c r="AX187" s="12" t="s">
        <v>72</v>
      </c>
      <c r="AY187" s="151" t="s">
        <v>166</v>
      </c>
    </row>
    <row r="188" spans="2:65" s="12" customFormat="1">
      <c r="B188" s="149"/>
      <c r="D188" s="150" t="s">
        <v>177</v>
      </c>
      <c r="E188" s="151" t="s">
        <v>19</v>
      </c>
      <c r="F188" s="152" t="s">
        <v>278</v>
      </c>
      <c r="H188" s="151" t="s">
        <v>19</v>
      </c>
      <c r="I188" s="153"/>
      <c r="L188" s="149"/>
      <c r="M188" s="154"/>
      <c r="T188" s="155"/>
      <c r="AT188" s="151" t="s">
        <v>177</v>
      </c>
      <c r="AU188" s="151" t="s">
        <v>85</v>
      </c>
      <c r="AV188" s="12" t="s">
        <v>79</v>
      </c>
      <c r="AW188" s="12" t="s">
        <v>33</v>
      </c>
      <c r="AX188" s="12" t="s">
        <v>72</v>
      </c>
      <c r="AY188" s="151" t="s">
        <v>166</v>
      </c>
    </row>
    <row r="189" spans="2:65" s="13" customFormat="1">
      <c r="B189" s="156"/>
      <c r="D189" s="150" t="s">
        <v>177</v>
      </c>
      <c r="E189" s="157" t="s">
        <v>19</v>
      </c>
      <c r="F189" s="158" t="s">
        <v>279</v>
      </c>
      <c r="H189" s="159">
        <v>0.73499999999999999</v>
      </c>
      <c r="I189" s="160"/>
      <c r="L189" s="156"/>
      <c r="M189" s="161"/>
      <c r="T189" s="162"/>
      <c r="AT189" s="157" t="s">
        <v>177</v>
      </c>
      <c r="AU189" s="157" t="s">
        <v>85</v>
      </c>
      <c r="AV189" s="13" t="s">
        <v>85</v>
      </c>
      <c r="AW189" s="13" t="s">
        <v>33</v>
      </c>
      <c r="AX189" s="13" t="s">
        <v>72</v>
      </c>
      <c r="AY189" s="157" t="s">
        <v>166</v>
      </c>
    </row>
    <row r="190" spans="2:65" s="12" customFormat="1">
      <c r="B190" s="149"/>
      <c r="D190" s="150" t="s">
        <v>177</v>
      </c>
      <c r="E190" s="151" t="s">
        <v>19</v>
      </c>
      <c r="F190" s="152" t="s">
        <v>280</v>
      </c>
      <c r="H190" s="151" t="s">
        <v>19</v>
      </c>
      <c r="I190" s="153"/>
      <c r="L190" s="149"/>
      <c r="M190" s="154"/>
      <c r="T190" s="155"/>
      <c r="AT190" s="151" t="s">
        <v>177</v>
      </c>
      <c r="AU190" s="151" t="s">
        <v>85</v>
      </c>
      <c r="AV190" s="12" t="s">
        <v>79</v>
      </c>
      <c r="AW190" s="12" t="s">
        <v>33</v>
      </c>
      <c r="AX190" s="12" t="s">
        <v>72</v>
      </c>
      <c r="AY190" s="151" t="s">
        <v>166</v>
      </c>
    </row>
    <row r="191" spans="2:65" s="13" customFormat="1">
      <c r="B191" s="156"/>
      <c r="D191" s="150" t="s">
        <v>177</v>
      </c>
      <c r="E191" s="157" t="s">
        <v>19</v>
      </c>
      <c r="F191" s="158" t="s">
        <v>281</v>
      </c>
      <c r="H191" s="159">
        <v>0.40300000000000002</v>
      </c>
      <c r="I191" s="160"/>
      <c r="L191" s="156"/>
      <c r="M191" s="161"/>
      <c r="T191" s="162"/>
      <c r="AT191" s="157" t="s">
        <v>177</v>
      </c>
      <c r="AU191" s="157" t="s">
        <v>85</v>
      </c>
      <c r="AV191" s="13" t="s">
        <v>85</v>
      </c>
      <c r="AW191" s="13" t="s">
        <v>33</v>
      </c>
      <c r="AX191" s="13" t="s">
        <v>72</v>
      </c>
      <c r="AY191" s="157" t="s">
        <v>166</v>
      </c>
    </row>
    <row r="192" spans="2:65" s="12" customFormat="1">
      <c r="B192" s="149"/>
      <c r="D192" s="150" t="s">
        <v>177</v>
      </c>
      <c r="E192" s="151" t="s">
        <v>19</v>
      </c>
      <c r="F192" s="152" t="s">
        <v>218</v>
      </c>
      <c r="H192" s="151" t="s">
        <v>19</v>
      </c>
      <c r="I192" s="153"/>
      <c r="L192" s="149"/>
      <c r="M192" s="154"/>
      <c r="T192" s="155"/>
      <c r="AT192" s="151" t="s">
        <v>177</v>
      </c>
      <c r="AU192" s="151" t="s">
        <v>85</v>
      </c>
      <c r="AV192" s="12" t="s">
        <v>79</v>
      </c>
      <c r="AW192" s="12" t="s">
        <v>33</v>
      </c>
      <c r="AX192" s="12" t="s">
        <v>72</v>
      </c>
      <c r="AY192" s="151" t="s">
        <v>166</v>
      </c>
    </row>
    <row r="193" spans="2:65" s="12" customFormat="1">
      <c r="B193" s="149"/>
      <c r="D193" s="150" t="s">
        <v>177</v>
      </c>
      <c r="E193" s="151" t="s">
        <v>19</v>
      </c>
      <c r="F193" s="152" t="s">
        <v>278</v>
      </c>
      <c r="H193" s="151" t="s">
        <v>19</v>
      </c>
      <c r="I193" s="153"/>
      <c r="L193" s="149"/>
      <c r="M193" s="154"/>
      <c r="T193" s="155"/>
      <c r="AT193" s="151" t="s">
        <v>177</v>
      </c>
      <c r="AU193" s="151" t="s">
        <v>85</v>
      </c>
      <c r="AV193" s="12" t="s">
        <v>79</v>
      </c>
      <c r="AW193" s="12" t="s">
        <v>33</v>
      </c>
      <c r="AX193" s="12" t="s">
        <v>72</v>
      </c>
      <c r="AY193" s="151" t="s">
        <v>166</v>
      </c>
    </row>
    <row r="194" spans="2:65" s="13" customFormat="1">
      <c r="B194" s="156"/>
      <c r="D194" s="150" t="s">
        <v>177</v>
      </c>
      <c r="E194" s="157" t="s">
        <v>19</v>
      </c>
      <c r="F194" s="158" t="s">
        <v>282</v>
      </c>
      <c r="H194" s="159">
        <v>1.385</v>
      </c>
      <c r="I194" s="160"/>
      <c r="L194" s="156"/>
      <c r="M194" s="161"/>
      <c r="T194" s="162"/>
      <c r="AT194" s="157" t="s">
        <v>177</v>
      </c>
      <c r="AU194" s="157" t="s">
        <v>85</v>
      </c>
      <c r="AV194" s="13" t="s">
        <v>85</v>
      </c>
      <c r="AW194" s="13" t="s">
        <v>33</v>
      </c>
      <c r="AX194" s="13" t="s">
        <v>72</v>
      </c>
      <c r="AY194" s="157" t="s">
        <v>166</v>
      </c>
    </row>
    <row r="195" spans="2:65" s="12" customFormat="1">
      <c r="B195" s="149"/>
      <c r="D195" s="150" t="s">
        <v>177</v>
      </c>
      <c r="E195" s="151" t="s">
        <v>19</v>
      </c>
      <c r="F195" s="152" t="s">
        <v>280</v>
      </c>
      <c r="H195" s="151" t="s">
        <v>19</v>
      </c>
      <c r="I195" s="153"/>
      <c r="L195" s="149"/>
      <c r="M195" s="154"/>
      <c r="T195" s="155"/>
      <c r="AT195" s="151" t="s">
        <v>177</v>
      </c>
      <c r="AU195" s="151" t="s">
        <v>85</v>
      </c>
      <c r="AV195" s="12" t="s">
        <v>79</v>
      </c>
      <c r="AW195" s="12" t="s">
        <v>33</v>
      </c>
      <c r="AX195" s="12" t="s">
        <v>72</v>
      </c>
      <c r="AY195" s="151" t="s">
        <v>166</v>
      </c>
    </row>
    <row r="196" spans="2:65" s="13" customFormat="1">
      <c r="B196" s="156"/>
      <c r="D196" s="150" t="s">
        <v>177</v>
      </c>
      <c r="E196" s="157" t="s">
        <v>19</v>
      </c>
      <c r="F196" s="158" t="s">
        <v>283</v>
      </c>
      <c r="H196" s="159">
        <v>0.94099999999999995</v>
      </c>
      <c r="I196" s="160"/>
      <c r="L196" s="156"/>
      <c r="M196" s="161"/>
      <c r="T196" s="162"/>
      <c r="AT196" s="157" t="s">
        <v>177</v>
      </c>
      <c r="AU196" s="157" t="s">
        <v>85</v>
      </c>
      <c r="AV196" s="13" t="s">
        <v>85</v>
      </c>
      <c r="AW196" s="13" t="s">
        <v>33</v>
      </c>
      <c r="AX196" s="13" t="s">
        <v>72</v>
      </c>
      <c r="AY196" s="157" t="s">
        <v>166</v>
      </c>
    </row>
    <row r="197" spans="2:65" s="15" customFormat="1">
      <c r="B197" s="170"/>
      <c r="D197" s="150" t="s">
        <v>177</v>
      </c>
      <c r="E197" s="171" t="s">
        <v>19</v>
      </c>
      <c r="F197" s="172" t="s">
        <v>228</v>
      </c>
      <c r="H197" s="173">
        <v>3.4639999999999995</v>
      </c>
      <c r="I197" s="174"/>
      <c r="L197" s="170"/>
      <c r="M197" s="175"/>
      <c r="T197" s="176"/>
      <c r="AT197" s="171" t="s">
        <v>177</v>
      </c>
      <c r="AU197" s="171" t="s">
        <v>85</v>
      </c>
      <c r="AV197" s="15" t="s">
        <v>173</v>
      </c>
      <c r="AW197" s="15" t="s">
        <v>33</v>
      </c>
      <c r="AX197" s="15" t="s">
        <v>79</v>
      </c>
      <c r="AY197" s="171" t="s">
        <v>166</v>
      </c>
    </row>
    <row r="198" spans="2:65" s="1" customFormat="1" ht="21.75" customHeight="1">
      <c r="B198" s="33"/>
      <c r="C198" s="132" t="s">
        <v>8</v>
      </c>
      <c r="D198" s="132" t="s">
        <v>168</v>
      </c>
      <c r="E198" s="133" t="s">
        <v>284</v>
      </c>
      <c r="F198" s="134" t="s">
        <v>285</v>
      </c>
      <c r="G198" s="135" t="s">
        <v>232</v>
      </c>
      <c r="H198" s="136">
        <v>8.8059999999999992</v>
      </c>
      <c r="I198" s="137"/>
      <c r="J198" s="138">
        <f>ROUND(I198*H198,2)</f>
        <v>0</v>
      </c>
      <c r="K198" s="134" t="s">
        <v>172</v>
      </c>
      <c r="L198" s="33"/>
      <c r="M198" s="139" t="s">
        <v>19</v>
      </c>
      <c r="N198" s="140" t="s">
        <v>44</v>
      </c>
      <c r="P198" s="141">
        <f>O198*H198</f>
        <v>0</v>
      </c>
      <c r="Q198" s="141">
        <v>0.17818000000000001</v>
      </c>
      <c r="R198" s="141">
        <f>Q198*H198</f>
        <v>1.56905308</v>
      </c>
      <c r="S198" s="141">
        <v>0</v>
      </c>
      <c r="T198" s="142">
        <f>S198*H198</f>
        <v>0</v>
      </c>
      <c r="AR198" s="143" t="s">
        <v>173</v>
      </c>
      <c r="AT198" s="143" t="s">
        <v>168</v>
      </c>
      <c r="AU198" s="143" t="s">
        <v>85</v>
      </c>
      <c r="AY198" s="18" t="s">
        <v>166</v>
      </c>
      <c r="BE198" s="144">
        <f>IF(N198="základní",J198,0)</f>
        <v>0</v>
      </c>
      <c r="BF198" s="144">
        <f>IF(N198="snížená",J198,0)</f>
        <v>0</v>
      </c>
      <c r="BG198" s="144">
        <f>IF(N198="zákl. přenesená",J198,0)</f>
        <v>0</v>
      </c>
      <c r="BH198" s="144">
        <f>IF(N198="sníž. přenesená",J198,0)</f>
        <v>0</v>
      </c>
      <c r="BI198" s="144">
        <f>IF(N198="nulová",J198,0)</f>
        <v>0</v>
      </c>
      <c r="BJ198" s="18" t="s">
        <v>85</v>
      </c>
      <c r="BK198" s="144">
        <f>ROUND(I198*H198,2)</f>
        <v>0</v>
      </c>
      <c r="BL198" s="18" t="s">
        <v>173</v>
      </c>
      <c r="BM198" s="143" t="s">
        <v>286</v>
      </c>
    </row>
    <row r="199" spans="2:65" s="1" customFormat="1">
      <c r="B199" s="33"/>
      <c r="D199" s="145" t="s">
        <v>175</v>
      </c>
      <c r="F199" s="146" t="s">
        <v>287</v>
      </c>
      <c r="I199" s="147"/>
      <c r="L199" s="33"/>
      <c r="M199" s="148"/>
      <c r="T199" s="54"/>
      <c r="AT199" s="18" t="s">
        <v>175</v>
      </c>
      <c r="AU199" s="18" t="s">
        <v>85</v>
      </c>
    </row>
    <row r="200" spans="2:65" s="12" customFormat="1">
      <c r="B200" s="149"/>
      <c r="D200" s="150" t="s">
        <v>177</v>
      </c>
      <c r="E200" s="151" t="s">
        <v>19</v>
      </c>
      <c r="F200" s="152" t="s">
        <v>213</v>
      </c>
      <c r="H200" s="151" t="s">
        <v>19</v>
      </c>
      <c r="I200" s="153"/>
      <c r="L200" s="149"/>
      <c r="M200" s="154"/>
      <c r="T200" s="155"/>
      <c r="AT200" s="151" t="s">
        <v>177</v>
      </c>
      <c r="AU200" s="151" t="s">
        <v>85</v>
      </c>
      <c r="AV200" s="12" t="s">
        <v>79</v>
      </c>
      <c r="AW200" s="12" t="s">
        <v>33</v>
      </c>
      <c r="AX200" s="12" t="s">
        <v>72</v>
      </c>
      <c r="AY200" s="151" t="s">
        <v>166</v>
      </c>
    </row>
    <row r="201" spans="2:65" s="13" customFormat="1">
      <c r="B201" s="156"/>
      <c r="D201" s="150" t="s">
        <v>177</v>
      </c>
      <c r="E201" s="157" t="s">
        <v>19</v>
      </c>
      <c r="F201" s="158" t="s">
        <v>288</v>
      </c>
      <c r="H201" s="159">
        <v>3.052</v>
      </c>
      <c r="I201" s="160"/>
      <c r="L201" s="156"/>
      <c r="M201" s="161"/>
      <c r="T201" s="162"/>
      <c r="AT201" s="157" t="s">
        <v>177</v>
      </c>
      <c r="AU201" s="157" t="s">
        <v>85</v>
      </c>
      <c r="AV201" s="13" t="s">
        <v>85</v>
      </c>
      <c r="AW201" s="13" t="s">
        <v>33</v>
      </c>
      <c r="AX201" s="13" t="s">
        <v>72</v>
      </c>
      <c r="AY201" s="157" t="s">
        <v>166</v>
      </c>
    </row>
    <row r="202" spans="2:65" s="12" customFormat="1">
      <c r="B202" s="149"/>
      <c r="D202" s="150" t="s">
        <v>177</v>
      </c>
      <c r="E202" s="151" t="s">
        <v>19</v>
      </c>
      <c r="F202" s="152" t="s">
        <v>218</v>
      </c>
      <c r="H202" s="151" t="s">
        <v>19</v>
      </c>
      <c r="I202" s="153"/>
      <c r="L202" s="149"/>
      <c r="M202" s="154"/>
      <c r="T202" s="155"/>
      <c r="AT202" s="151" t="s">
        <v>177</v>
      </c>
      <c r="AU202" s="151" t="s">
        <v>85</v>
      </c>
      <c r="AV202" s="12" t="s">
        <v>79</v>
      </c>
      <c r="AW202" s="12" t="s">
        <v>33</v>
      </c>
      <c r="AX202" s="12" t="s">
        <v>72</v>
      </c>
      <c r="AY202" s="151" t="s">
        <v>166</v>
      </c>
    </row>
    <row r="203" spans="2:65" s="13" customFormat="1">
      <c r="B203" s="156"/>
      <c r="D203" s="150" t="s">
        <v>177</v>
      </c>
      <c r="E203" s="157" t="s">
        <v>19</v>
      </c>
      <c r="F203" s="158" t="s">
        <v>289</v>
      </c>
      <c r="H203" s="159">
        <v>5.7539999999999996</v>
      </c>
      <c r="I203" s="160"/>
      <c r="L203" s="156"/>
      <c r="M203" s="161"/>
      <c r="T203" s="162"/>
      <c r="AT203" s="157" t="s">
        <v>177</v>
      </c>
      <c r="AU203" s="157" t="s">
        <v>85</v>
      </c>
      <c r="AV203" s="13" t="s">
        <v>85</v>
      </c>
      <c r="AW203" s="13" t="s">
        <v>33</v>
      </c>
      <c r="AX203" s="13" t="s">
        <v>72</v>
      </c>
      <c r="AY203" s="157" t="s">
        <v>166</v>
      </c>
    </row>
    <row r="204" spans="2:65" s="15" customFormat="1">
      <c r="B204" s="170"/>
      <c r="D204" s="150" t="s">
        <v>177</v>
      </c>
      <c r="E204" s="171" t="s">
        <v>19</v>
      </c>
      <c r="F204" s="172" t="s">
        <v>228</v>
      </c>
      <c r="H204" s="173">
        <v>8.8059999999999992</v>
      </c>
      <c r="I204" s="174"/>
      <c r="L204" s="170"/>
      <c r="M204" s="175"/>
      <c r="T204" s="176"/>
      <c r="AT204" s="171" t="s">
        <v>177</v>
      </c>
      <c r="AU204" s="171" t="s">
        <v>85</v>
      </c>
      <c r="AV204" s="15" t="s">
        <v>173</v>
      </c>
      <c r="AW204" s="15" t="s">
        <v>33</v>
      </c>
      <c r="AX204" s="15" t="s">
        <v>79</v>
      </c>
      <c r="AY204" s="171" t="s">
        <v>166</v>
      </c>
    </row>
    <row r="205" spans="2:65" s="11" customFormat="1" ht="22.9" customHeight="1">
      <c r="B205" s="120"/>
      <c r="D205" s="121" t="s">
        <v>71</v>
      </c>
      <c r="E205" s="130" t="s">
        <v>202</v>
      </c>
      <c r="F205" s="130" t="s">
        <v>290</v>
      </c>
      <c r="I205" s="123"/>
      <c r="J205" s="131">
        <f>BK205</f>
        <v>0</v>
      </c>
      <c r="L205" s="120"/>
      <c r="M205" s="125"/>
      <c r="P205" s="126">
        <f>SUM(P206:P641)</f>
        <v>0</v>
      </c>
      <c r="R205" s="126">
        <f>SUM(R206:R641)</f>
        <v>160.19561045999995</v>
      </c>
      <c r="T205" s="127">
        <f>SUM(T206:T641)</f>
        <v>0</v>
      </c>
      <c r="AR205" s="121" t="s">
        <v>79</v>
      </c>
      <c r="AT205" s="128" t="s">
        <v>71</v>
      </c>
      <c r="AU205" s="128" t="s">
        <v>79</v>
      </c>
      <c r="AY205" s="121" t="s">
        <v>166</v>
      </c>
      <c r="BK205" s="129">
        <f>SUM(BK206:BK641)</f>
        <v>0</v>
      </c>
    </row>
    <row r="206" spans="2:65" s="1" customFormat="1" ht="24.2" customHeight="1">
      <c r="B206" s="33"/>
      <c r="C206" s="132" t="s">
        <v>291</v>
      </c>
      <c r="D206" s="132" t="s">
        <v>168</v>
      </c>
      <c r="E206" s="133" t="s">
        <v>292</v>
      </c>
      <c r="F206" s="134" t="s">
        <v>293</v>
      </c>
      <c r="G206" s="135" t="s">
        <v>232</v>
      </c>
      <c r="H206" s="136">
        <v>69.88</v>
      </c>
      <c r="I206" s="137"/>
      <c r="J206" s="138">
        <f>ROUND(I206*H206,2)</f>
        <v>0</v>
      </c>
      <c r="K206" s="134" t="s">
        <v>172</v>
      </c>
      <c r="L206" s="33"/>
      <c r="M206" s="139" t="s">
        <v>19</v>
      </c>
      <c r="N206" s="140" t="s">
        <v>44</v>
      </c>
      <c r="P206" s="141">
        <f>O206*H206</f>
        <v>0</v>
      </c>
      <c r="Q206" s="141">
        <v>0</v>
      </c>
      <c r="R206" s="141">
        <f>Q206*H206</f>
        <v>0</v>
      </c>
      <c r="S206" s="141">
        <v>0</v>
      </c>
      <c r="T206" s="142">
        <f>S206*H206</f>
        <v>0</v>
      </c>
      <c r="AR206" s="143" t="s">
        <v>173</v>
      </c>
      <c r="AT206" s="143" t="s">
        <v>168</v>
      </c>
      <c r="AU206" s="143" t="s">
        <v>85</v>
      </c>
      <c r="AY206" s="18" t="s">
        <v>166</v>
      </c>
      <c r="BE206" s="144">
        <f>IF(N206="základní",J206,0)</f>
        <v>0</v>
      </c>
      <c r="BF206" s="144">
        <f>IF(N206="snížená",J206,0)</f>
        <v>0</v>
      </c>
      <c r="BG206" s="144">
        <f>IF(N206="zákl. přenesená",J206,0)</f>
        <v>0</v>
      </c>
      <c r="BH206" s="144">
        <f>IF(N206="sníž. přenesená",J206,0)</f>
        <v>0</v>
      </c>
      <c r="BI206" s="144">
        <f>IF(N206="nulová",J206,0)</f>
        <v>0</v>
      </c>
      <c r="BJ206" s="18" t="s">
        <v>85</v>
      </c>
      <c r="BK206" s="144">
        <f>ROUND(I206*H206,2)</f>
        <v>0</v>
      </c>
      <c r="BL206" s="18" t="s">
        <v>173</v>
      </c>
      <c r="BM206" s="143" t="s">
        <v>294</v>
      </c>
    </row>
    <row r="207" spans="2:65" s="1" customFormat="1">
      <c r="B207" s="33"/>
      <c r="D207" s="145" t="s">
        <v>175</v>
      </c>
      <c r="F207" s="146" t="s">
        <v>295</v>
      </c>
      <c r="I207" s="147"/>
      <c r="L207" s="33"/>
      <c r="M207" s="148"/>
      <c r="T207" s="54"/>
      <c r="AT207" s="18" t="s">
        <v>175</v>
      </c>
      <c r="AU207" s="18" t="s">
        <v>85</v>
      </c>
    </row>
    <row r="208" spans="2:65" s="12" customFormat="1">
      <c r="B208" s="149"/>
      <c r="D208" s="150" t="s">
        <v>177</v>
      </c>
      <c r="E208" s="151" t="s">
        <v>19</v>
      </c>
      <c r="F208" s="152" t="s">
        <v>213</v>
      </c>
      <c r="H208" s="151" t="s">
        <v>19</v>
      </c>
      <c r="I208" s="153"/>
      <c r="L208" s="149"/>
      <c r="M208" s="154"/>
      <c r="T208" s="155"/>
      <c r="AT208" s="151" t="s">
        <v>177</v>
      </c>
      <c r="AU208" s="151" t="s">
        <v>85</v>
      </c>
      <c r="AV208" s="12" t="s">
        <v>79</v>
      </c>
      <c r="AW208" s="12" t="s">
        <v>33</v>
      </c>
      <c r="AX208" s="12" t="s">
        <v>72</v>
      </c>
      <c r="AY208" s="151" t="s">
        <v>166</v>
      </c>
    </row>
    <row r="209" spans="2:65" s="13" customFormat="1">
      <c r="B209" s="156"/>
      <c r="D209" s="150" t="s">
        <v>177</v>
      </c>
      <c r="E209" s="157" t="s">
        <v>19</v>
      </c>
      <c r="F209" s="158" t="s">
        <v>296</v>
      </c>
      <c r="H209" s="159">
        <v>18</v>
      </c>
      <c r="I209" s="160"/>
      <c r="L209" s="156"/>
      <c r="M209" s="161"/>
      <c r="T209" s="162"/>
      <c r="AT209" s="157" t="s">
        <v>177</v>
      </c>
      <c r="AU209" s="157" t="s">
        <v>85</v>
      </c>
      <c r="AV209" s="13" t="s">
        <v>85</v>
      </c>
      <c r="AW209" s="13" t="s">
        <v>33</v>
      </c>
      <c r="AX209" s="13" t="s">
        <v>72</v>
      </c>
      <c r="AY209" s="157" t="s">
        <v>166</v>
      </c>
    </row>
    <row r="210" spans="2:65" s="13" customFormat="1">
      <c r="B210" s="156"/>
      <c r="D210" s="150" t="s">
        <v>177</v>
      </c>
      <c r="E210" s="157" t="s">
        <v>19</v>
      </c>
      <c r="F210" s="158" t="s">
        <v>297</v>
      </c>
      <c r="H210" s="159">
        <v>3.9</v>
      </c>
      <c r="I210" s="160"/>
      <c r="L210" s="156"/>
      <c r="M210" s="161"/>
      <c r="T210" s="162"/>
      <c r="AT210" s="157" t="s">
        <v>177</v>
      </c>
      <c r="AU210" s="157" t="s">
        <v>85</v>
      </c>
      <c r="AV210" s="13" t="s">
        <v>85</v>
      </c>
      <c r="AW210" s="13" t="s">
        <v>33</v>
      </c>
      <c r="AX210" s="13" t="s">
        <v>72</v>
      </c>
      <c r="AY210" s="157" t="s">
        <v>166</v>
      </c>
    </row>
    <row r="211" spans="2:65" s="12" customFormat="1">
      <c r="B211" s="149"/>
      <c r="D211" s="150" t="s">
        <v>177</v>
      </c>
      <c r="E211" s="151" t="s">
        <v>19</v>
      </c>
      <c r="F211" s="152" t="s">
        <v>218</v>
      </c>
      <c r="H211" s="151" t="s">
        <v>19</v>
      </c>
      <c r="I211" s="153"/>
      <c r="L211" s="149"/>
      <c r="M211" s="154"/>
      <c r="T211" s="155"/>
      <c r="AT211" s="151" t="s">
        <v>177</v>
      </c>
      <c r="AU211" s="151" t="s">
        <v>85</v>
      </c>
      <c r="AV211" s="12" t="s">
        <v>79</v>
      </c>
      <c r="AW211" s="12" t="s">
        <v>33</v>
      </c>
      <c r="AX211" s="12" t="s">
        <v>72</v>
      </c>
      <c r="AY211" s="151" t="s">
        <v>166</v>
      </c>
    </row>
    <row r="212" spans="2:65" s="13" customFormat="1">
      <c r="B212" s="156"/>
      <c r="D212" s="150" t="s">
        <v>177</v>
      </c>
      <c r="E212" s="157" t="s">
        <v>19</v>
      </c>
      <c r="F212" s="158" t="s">
        <v>298</v>
      </c>
      <c r="H212" s="159">
        <v>42</v>
      </c>
      <c r="I212" s="160"/>
      <c r="L212" s="156"/>
      <c r="M212" s="161"/>
      <c r="T212" s="162"/>
      <c r="AT212" s="157" t="s">
        <v>177</v>
      </c>
      <c r="AU212" s="157" t="s">
        <v>85</v>
      </c>
      <c r="AV212" s="13" t="s">
        <v>85</v>
      </c>
      <c r="AW212" s="13" t="s">
        <v>33</v>
      </c>
      <c r="AX212" s="13" t="s">
        <v>72</v>
      </c>
      <c r="AY212" s="157" t="s">
        <v>166</v>
      </c>
    </row>
    <row r="213" spans="2:65" s="13" customFormat="1">
      <c r="B213" s="156"/>
      <c r="D213" s="150" t="s">
        <v>177</v>
      </c>
      <c r="E213" s="157" t="s">
        <v>19</v>
      </c>
      <c r="F213" s="158" t="s">
        <v>299</v>
      </c>
      <c r="H213" s="159">
        <v>5.98</v>
      </c>
      <c r="I213" s="160"/>
      <c r="L213" s="156"/>
      <c r="M213" s="161"/>
      <c r="T213" s="162"/>
      <c r="AT213" s="157" t="s">
        <v>177</v>
      </c>
      <c r="AU213" s="157" t="s">
        <v>85</v>
      </c>
      <c r="AV213" s="13" t="s">
        <v>85</v>
      </c>
      <c r="AW213" s="13" t="s">
        <v>33</v>
      </c>
      <c r="AX213" s="13" t="s">
        <v>72</v>
      </c>
      <c r="AY213" s="157" t="s">
        <v>166</v>
      </c>
    </row>
    <row r="214" spans="2:65" s="15" customFormat="1">
      <c r="B214" s="170"/>
      <c r="D214" s="150" t="s">
        <v>177</v>
      </c>
      <c r="E214" s="171" t="s">
        <v>19</v>
      </c>
      <c r="F214" s="172" t="s">
        <v>228</v>
      </c>
      <c r="H214" s="173">
        <v>69.88</v>
      </c>
      <c r="I214" s="174"/>
      <c r="L214" s="170"/>
      <c r="M214" s="175"/>
      <c r="T214" s="176"/>
      <c r="AT214" s="171" t="s">
        <v>177</v>
      </c>
      <c r="AU214" s="171" t="s">
        <v>85</v>
      </c>
      <c r="AV214" s="15" t="s">
        <v>173</v>
      </c>
      <c r="AW214" s="15" t="s">
        <v>33</v>
      </c>
      <c r="AX214" s="15" t="s">
        <v>79</v>
      </c>
      <c r="AY214" s="171" t="s">
        <v>166</v>
      </c>
    </row>
    <row r="215" spans="2:65" s="1" customFormat="1" ht="16.5" customHeight="1">
      <c r="B215" s="33"/>
      <c r="C215" s="132" t="s">
        <v>300</v>
      </c>
      <c r="D215" s="132" t="s">
        <v>168</v>
      </c>
      <c r="E215" s="133" t="s">
        <v>301</v>
      </c>
      <c r="F215" s="134" t="s">
        <v>302</v>
      </c>
      <c r="G215" s="135" t="s">
        <v>232</v>
      </c>
      <c r="H215" s="136">
        <v>6.9370000000000003</v>
      </c>
      <c r="I215" s="137"/>
      <c r="J215" s="138">
        <f>ROUND(I215*H215,2)</f>
        <v>0</v>
      </c>
      <c r="K215" s="134" t="s">
        <v>172</v>
      </c>
      <c r="L215" s="33"/>
      <c r="M215" s="139" t="s">
        <v>19</v>
      </c>
      <c r="N215" s="140" t="s">
        <v>44</v>
      </c>
      <c r="P215" s="141">
        <f>O215*H215</f>
        <v>0</v>
      </c>
      <c r="Q215" s="141">
        <v>3.8199999999999998E-2</v>
      </c>
      <c r="R215" s="141">
        <f>Q215*H215</f>
        <v>0.26499339999999999</v>
      </c>
      <c r="S215" s="141">
        <v>0</v>
      </c>
      <c r="T215" s="142">
        <f>S215*H215</f>
        <v>0</v>
      </c>
      <c r="AR215" s="143" t="s">
        <v>173</v>
      </c>
      <c r="AT215" s="143" t="s">
        <v>168</v>
      </c>
      <c r="AU215" s="143" t="s">
        <v>85</v>
      </c>
      <c r="AY215" s="18" t="s">
        <v>166</v>
      </c>
      <c r="BE215" s="144">
        <f>IF(N215="základní",J215,0)</f>
        <v>0</v>
      </c>
      <c r="BF215" s="144">
        <f>IF(N215="snížená",J215,0)</f>
        <v>0</v>
      </c>
      <c r="BG215" s="144">
        <f>IF(N215="zákl. přenesená",J215,0)</f>
        <v>0</v>
      </c>
      <c r="BH215" s="144">
        <f>IF(N215="sníž. přenesená",J215,0)</f>
        <v>0</v>
      </c>
      <c r="BI215" s="144">
        <f>IF(N215="nulová",J215,0)</f>
        <v>0</v>
      </c>
      <c r="BJ215" s="18" t="s">
        <v>85</v>
      </c>
      <c r="BK215" s="144">
        <f>ROUND(I215*H215,2)</f>
        <v>0</v>
      </c>
      <c r="BL215" s="18" t="s">
        <v>173</v>
      </c>
      <c r="BM215" s="143" t="s">
        <v>303</v>
      </c>
    </row>
    <row r="216" spans="2:65" s="1" customFormat="1">
      <c r="B216" s="33"/>
      <c r="D216" s="145" t="s">
        <v>175</v>
      </c>
      <c r="F216" s="146" t="s">
        <v>304</v>
      </c>
      <c r="I216" s="147"/>
      <c r="L216" s="33"/>
      <c r="M216" s="148"/>
      <c r="T216" s="54"/>
      <c r="AT216" s="18" t="s">
        <v>175</v>
      </c>
      <c r="AU216" s="18" t="s">
        <v>85</v>
      </c>
    </row>
    <row r="217" spans="2:65" s="12" customFormat="1">
      <c r="B217" s="149"/>
      <c r="D217" s="150" t="s">
        <v>177</v>
      </c>
      <c r="E217" s="151" t="s">
        <v>19</v>
      </c>
      <c r="F217" s="152" t="s">
        <v>213</v>
      </c>
      <c r="H217" s="151" t="s">
        <v>19</v>
      </c>
      <c r="I217" s="153"/>
      <c r="L217" s="149"/>
      <c r="M217" s="154"/>
      <c r="T217" s="155"/>
      <c r="AT217" s="151" t="s">
        <v>177</v>
      </c>
      <c r="AU217" s="151" t="s">
        <v>85</v>
      </c>
      <c r="AV217" s="12" t="s">
        <v>79</v>
      </c>
      <c r="AW217" s="12" t="s">
        <v>33</v>
      </c>
      <c r="AX217" s="12" t="s">
        <v>72</v>
      </c>
      <c r="AY217" s="151" t="s">
        <v>166</v>
      </c>
    </row>
    <row r="218" spans="2:65" s="13" customFormat="1">
      <c r="B218" s="156"/>
      <c r="D218" s="150" t="s">
        <v>177</v>
      </c>
      <c r="E218" s="157" t="s">
        <v>19</v>
      </c>
      <c r="F218" s="158" t="s">
        <v>305</v>
      </c>
      <c r="H218" s="159">
        <v>2.0470000000000002</v>
      </c>
      <c r="I218" s="160"/>
      <c r="L218" s="156"/>
      <c r="M218" s="161"/>
      <c r="T218" s="162"/>
      <c r="AT218" s="157" t="s">
        <v>177</v>
      </c>
      <c r="AU218" s="157" t="s">
        <v>85</v>
      </c>
      <c r="AV218" s="13" t="s">
        <v>85</v>
      </c>
      <c r="AW218" s="13" t="s">
        <v>33</v>
      </c>
      <c r="AX218" s="13" t="s">
        <v>72</v>
      </c>
      <c r="AY218" s="157" t="s">
        <v>166</v>
      </c>
    </row>
    <row r="219" spans="2:65" s="13" customFormat="1">
      <c r="B219" s="156"/>
      <c r="D219" s="150" t="s">
        <v>177</v>
      </c>
      <c r="E219" s="157" t="s">
        <v>19</v>
      </c>
      <c r="F219" s="158" t="s">
        <v>306</v>
      </c>
      <c r="H219" s="159">
        <v>0.23100000000000001</v>
      </c>
      <c r="I219" s="160"/>
      <c r="L219" s="156"/>
      <c r="M219" s="161"/>
      <c r="T219" s="162"/>
      <c r="AT219" s="157" t="s">
        <v>177</v>
      </c>
      <c r="AU219" s="157" t="s">
        <v>85</v>
      </c>
      <c r="AV219" s="13" t="s">
        <v>85</v>
      </c>
      <c r="AW219" s="13" t="s">
        <v>33</v>
      </c>
      <c r="AX219" s="13" t="s">
        <v>72</v>
      </c>
      <c r="AY219" s="157" t="s">
        <v>166</v>
      </c>
    </row>
    <row r="220" spans="2:65" s="14" customFormat="1">
      <c r="B220" s="163"/>
      <c r="D220" s="150" t="s">
        <v>177</v>
      </c>
      <c r="E220" s="164" t="s">
        <v>19</v>
      </c>
      <c r="F220" s="165" t="s">
        <v>217</v>
      </c>
      <c r="H220" s="166">
        <v>2.278</v>
      </c>
      <c r="I220" s="167"/>
      <c r="L220" s="163"/>
      <c r="M220" s="168"/>
      <c r="T220" s="169"/>
      <c r="AT220" s="164" t="s">
        <v>177</v>
      </c>
      <c r="AU220" s="164" t="s">
        <v>85</v>
      </c>
      <c r="AV220" s="14" t="s">
        <v>184</v>
      </c>
      <c r="AW220" s="14" t="s">
        <v>33</v>
      </c>
      <c r="AX220" s="14" t="s">
        <v>72</v>
      </c>
      <c r="AY220" s="164" t="s">
        <v>166</v>
      </c>
    </row>
    <row r="221" spans="2:65" s="12" customFormat="1">
      <c r="B221" s="149"/>
      <c r="D221" s="150" t="s">
        <v>177</v>
      </c>
      <c r="E221" s="151" t="s">
        <v>19</v>
      </c>
      <c r="F221" s="152" t="s">
        <v>218</v>
      </c>
      <c r="H221" s="151" t="s">
        <v>19</v>
      </c>
      <c r="I221" s="153"/>
      <c r="L221" s="149"/>
      <c r="M221" s="154"/>
      <c r="T221" s="155"/>
      <c r="AT221" s="151" t="s">
        <v>177</v>
      </c>
      <c r="AU221" s="151" t="s">
        <v>85</v>
      </c>
      <c r="AV221" s="12" t="s">
        <v>79</v>
      </c>
      <c r="AW221" s="12" t="s">
        <v>33</v>
      </c>
      <c r="AX221" s="12" t="s">
        <v>72</v>
      </c>
      <c r="AY221" s="151" t="s">
        <v>166</v>
      </c>
    </row>
    <row r="222" spans="2:65" s="13" customFormat="1">
      <c r="B222" s="156"/>
      <c r="D222" s="150" t="s">
        <v>177</v>
      </c>
      <c r="E222" s="157" t="s">
        <v>19</v>
      </c>
      <c r="F222" s="158" t="s">
        <v>307</v>
      </c>
      <c r="H222" s="159">
        <v>4.6589999999999998</v>
      </c>
      <c r="I222" s="160"/>
      <c r="L222" s="156"/>
      <c r="M222" s="161"/>
      <c r="T222" s="162"/>
      <c r="AT222" s="157" t="s">
        <v>177</v>
      </c>
      <c r="AU222" s="157" t="s">
        <v>85</v>
      </c>
      <c r="AV222" s="13" t="s">
        <v>85</v>
      </c>
      <c r="AW222" s="13" t="s">
        <v>33</v>
      </c>
      <c r="AX222" s="13" t="s">
        <v>72</v>
      </c>
      <c r="AY222" s="157" t="s">
        <v>166</v>
      </c>
    </row>
    <row r="223" spans="2:65" s="14" customFormat="1">
      <c r="B223" s="163"/>
      <c r="D223" s="150" t="s">
        <v>177</v>
      </c>
      <c r="E223" s="164" t="s">
        <v>19</v>
      </c>
      <c r="F223" s="165" t="s">
        <v>217</v>
      </c>
      <c r="H223" s="166">
        <v>4.6589999999999998</v>
      </c>
      <c r="I223" s="167"/>
      <c r="L223" s="163"/>
      <c r="M223" s="168"/>
      <c r="T223" s="169"/>
      <c r="AT223" s="164" t="s">
        <v>177</v>
      </c>
      <c r="AU223" s="164" t="s">
        <v>85</v>
      </c>
      <c r="AV223" s="14" t="s">
        <v>184</v>
      </c>
      <c r="AW223" s="14" t="s">
        <v>33</v>
      </c>
      <c r="AX223" s="14" t="s">
        <v>72</v>
      </c>
      <c r="AY223" s="164" t="s">
        <v>166</v>
      </c>
    </row>
    <row r="224" spans="2:65" s="15" customFormat="1">
      <c r="B224" s="170"/>
      <c r="D224" s="150" t="s">
        <v>177</v>
      </c>
      <c r="E224" s="171" t="s">
        <v>19</v>
      </c>
      <c r="F224" s="172" t="s">
        <v>228</v>
      </c>
      <c r="H224" s="173">
        <v>6.9369999999999994</v>
      </c>
      <c r="I224" s="174"/>
      <c r="L224" s="170"/>
      <c r="M224" s="175"/>
      <c r="T224" s="176"/>
      <c r="AT224" s="171" t="s">
        <v>177</v>
      </c>
      <c r="AU224" s="171" t="s">
        <v>85</v>
      </c>
      <c r="AV224" s="15" t="s">
        <v>173</v>
      </c>
      <c r="AW224" s="15" t="s">
        <v>33</v>
      </c>
      <c r="AX224" s="15" t="s">
        <v>79</v>
      </c>
      <c r="AY224" s="171" t="s">
        <v>166</v>
      </c>
    </row>
    <row r="225" spans="2:65" s="1" customFormat="1" ht="24.2" customHeight="1">
      <c r="B225" s="33"/>
      <c r="C225" s="132" t="s">
        <v>308</v>
      </c>
      <c r="D225" s="132" t="s">
        <v>168</v>
      </c>
      <c r="E225" s="133" t="s">
        <v>309</v>
      </c>
      <c r="F225" s="134" t="s">
        <v>310</v>
      </c>
      <c r="G225" s="135" t="s">
        <v>232</v>
      </c>
      <c r="H225" s="136">
        <v>502.35700000000003</v>
      </c>
      <c r="I225" s="137"/>
      <c r="J225" s="138">
        <f>ROUND(I225*H225,2)</f>
        <v>0</v>
      </c>
      <c r="K225" s="134" t="s">
        <v>172</v>
      </c>
      <c r="L225" s="33"/>
      <c r="M225" s="139" t="s">
        <v>19</v>
      </c>
      <c r="N225" s="140" t="s">
        <v>44</v>
      </c>
      <c r="P225" s="141">
        <f>O225*H225</f>
        <v>0</v>
      </c>
      <c r="Q225" s="141">
        <v>1.6899999999999998E-2</v>
      </c>
      <c r="R225" s="141">
        <f>Q225*H225</f>
        <v>8.489833299999999</v>
      </c>
      <c r="S225" s="141">
        <v>0</v>
      </c>
      <c r="T225" s="142">
        <f>S225*H225</f>
        <v>0</v>
      </c>
      <c r="AR225" s="143" t="s">
        <v>173</v>
      </c>
      <c r="AT225" s="143" t="s">
        <v>168</v>
      </c>
      <c r="AU225" s="143" t="s">
        <v>85</v>
      </c>
      <c r="AY225" s="18" t="s">
        <v>166</v>
      </c>
      <c r="BE225" s="144">
        <f>IF(N225="základní",J225,0)</f>
        <v>0</v>
      </c>
      <c r="BF225" s="144">
        <f>IF(N225="snížená",J225,0)</f>
        <v>0</v>
      </c>
      <c r="BG225" s="144">
        <f>IF(N225="zákl. přenesená",J225,0)</f>
        <v>0</v>
      </c>
      <c r="BH225" s="144">
        <f>IF(N225="sníž. přenesená",J225,0)</f>
        <v>0</v>
      </c>
      <c r="BI225" s="144">
        <f>IF(N225="nulová",J225,0)</f>
        <v>0</v>
      </c>
      <c r="BJ225" s="18" t="s">
        <v>85</v>
      </c>
      <c r="BK225" s="144">
        <f>ROUND(I225*H225,2)</f>
        <v>0</v>
      </c>
      <c r="BL225" s="18" t="s">
        <v>173</v>
      </c>
      <c r="BM225" s="143" t="s">
        <v>311</v>
      </c>
    </row>
    <row r="226" spans="2:65" s="1" customFormat="1">
      <c r="B226" s="33"/>
      <c r="D226" s="145" t="s">
        <v>175</v>
      </c>
      <c r="F226" s="146" t="s">
        <v>312</v>
      </c>
      <c r="I226" s="147"/>
      <c r="L226" s="33"/>
      <c r="M226" s="148"/>
      <c r="T226" s="54"/>
      <c r="AT226" s="18" t="s">
        <v>175</v>
      </c>
      <c r="AU226" s="18" t="s">
        <v>85</v>
      </c>
    </row>
    <row r="227" spans="2:65" s="1" customFormat="1" ht="16.5" customHeight="1">
      <c r="B227" s="33"/>
      <c r="C227" s="132" t="s">
        <v>313</v>
      </c>
      <c r="D227" s="132" t="s">
        <v>168</v>
      </c>
      <c r="E227" s="133" t="s">
        <v>314</v>
      </c>
      <c r="F227" s="134" t="s">
        <v>315</v>
      </c>
      <c r="G227" s="135" t="s">
        <v>232</v>
      </c>
      <c r="H227" s="136">
        <v>992.53200000000004</v>
      </c>
      <c r="I227" s="137"/>
      <c r="J227" s="138">
        <f>ROUND(I227*H227,2)</f>
        <v>0</v>
      </c>
      <c r="K227" s="134" t="s">
        <v>172</v>
      </c>
      <c r="L227" s="33"/>
      <c r="M227" s="139" t="s">
        <v>19</v>
      </c>
      <c r="N227" s="140" t="s">
        <v>44</v>
      </c>
      <c r="P227" s="141">
        <f>O227*H227</f>
        <v>0</v>
      </c>
      <c r="Q227" s="141">
        <v>2.5999999999999998E-4</v>
      </c>
      <c r="R227" s="141">
        <f>Q227*H227</f>
        <v>0.25805832000000001</v>
      </c>
      <c r="S227" s="141">
        <v>0</v>
      </c>
      <c r="T227" s="142">
        <f>S227*H227</f>
        <v>0</v>
      </c>
      <c r="AR227" s="143" t="s">
        <v>173</v>
      </c>
      <c r="AT227" s="143" t="s">
        <v>168</v>
      </c>
      <c r="AU227" s="143" t="s">
        <v>85</v>
      </c>
      <c r="AY227" s="18" t="s">
        <v>166</v>
      </c>
      <c r="BE227" s="144">
        <f>IF(N227="základní",J227,0)</f>
        <v>0</v>
      </c>
      <c r="BF227" s="144">
        <f>IF(N227="snížená",J227,0)</f>
        <v>0</v>
      </c>
      <c r="BG227" s="144">
        <f>IF(N227="zákl. přenesená",J227,0)</f>
        <v>0</v>
      </c>
      <c r="BH227" s="144">
        <f>IF(N227="sníž. přenesená",J227,0)</f>
        <v>0</v>
      </c>
      <c r="BI227" s="144">
        <f>IF(N227="nulová",J227,0)</f>
        <v>0</v>
      </c>
      <c r="BJ227" s="18" t="s">
        <v>85</v>
      </c>
      <c r="BK227" s="144">
        <f>ROUND(I227*H227,2)</f>
        <v>0</v>
      </c>
      <c r="BL227" s="18" t="s">
        <v>173</v>
      </c>
      <c r="BM227" s="143" t="s">
        <v>316</v>
      </c>
    </row>
    <row r="228" spans="2:65" s="1" customFormat="1">
      <c r="B228" s="33"/>
      <c r="D228" s="145" t="s">
        <v>175</v>
      </c>
      <c r="F228" s="146" t="s">
        <v>317</v>
      </c>
      <c r="I228" s="147"/>
      <c r="L228" s="33"/>
      <c r="M228" s="148"/>
      <c r="T228" s="54"/>
      <c r="AT228" s="18" t="s">
        <v>175</v>
      </c>
      <c r="AU228" s="18" t="s">
        <v>85</v>
      </c>
    </row>
    <row r="229" spans="2:65" s="12" customFormat="1">
      <c r="B229" s="149"/>
      <c r="D229" s="150" t="s">
        <v>177</v>
      </c>
      <c r="E229" s="151" t="s">
        <v>19</v>
      </c>
      <c r="F229" s="152" t="s">
        <v>318</v>
      </c>
      <c r="H229" s="151" t="s">
        <v>19</v>
      </c>
      <c r="I229" s="153"/>
      <c r="L229" s="149"/>
      <c r="M229" s="154"/>
      <c r="T229" s="155"/>
      <c r="AT229" s="151" t="s">
        <v>177</v>
      </c>
      <c r="AU229" s="151" t="s">
        <v>85</v>
      </c>
      <c r="AV229" s="12" t="s">
        <v>79</v>
      </c>
      <c r="AW229" s="12" t="s">
        <v>33</v>
      </c>
      <c r="AX229" s="12" t="s">
        <v>72</v>
      </c>
      <c r="AY229" s="151" t="s">
        <v>166</v>
      </c>
    </row>
    <row r="230" spans="2:65" s="12" customFormat="1">
      <c r="B230" s="149"/>
      <c r="D230" s="150" t="s">
        <v>177</v>
      </c>
      <c r="E230" s="151" t="s">
        <v>19</v>
      </c>
      <c r="F230" s="152" t="s">
        <v>213</v>
      </c>
      <c r="H230" s="151" t="s">
        <v>19</v>
      </c>
      <c r="I230" s="153"/>
      <c r="L230" s="149"/>
      <c r="M230" s="154"/>
      <c r="T230" s="155"/>
      <c r="AT230" s="151" t="s">
        <v>177</v>
      </c>
      <c r="AU230" s="151" t="s">
        <v>85</v>
      </c>
      <c r="AV230" s="12" t="s">
        <v>79</v>
      </c>
      <c r="AW230" s="12" t="s">
        <v>33</v>
      </c>
      <c r="AX230" s="12" t="s">
        <v>72</v>
      </c>
      <c r="AY230" s="151" t="s">
        <v>166</v>
      </c>
    </row>
    <row r="231" spans="2:65" s="13" customFormat="1">
      <c r="B231" s="156"/>
      <c r="D231" s="150" t="s">
        <v>177</v>
      </c>
      <c r="E231" s="157" t="s">
        <v>19</v>
      </c>
      <c r="F231" s="158" t="s">
        <v>319</v>
      </c>
      <c r="H231" s="159">
        <v>4.8150000000000004</v>
      </c>
      <c r="I231" s="160"/>
      <c r="L231" s="156"/>
      <c r="M231" s="161"/>
      <c r="T231" s="162"/>
      <c r="AT231" s="157" t="s">
        <v>177</v>
      </c>
      <c r="AU231" s="157" t="s">
        <v>85</v>
      </c>
      <c r="AV231" s="13" t="s">
        <v>85</v>
      </c>
      <c r="AW231" s="13" t="s">
        <v>33</v>
      </c>
      <c r="AX231" s="13" t="s">
        <v>72</v>
      </c>
      <c r="AY231" s="157" t="s">
        <v>166</v>
      </c>
    </row>
    <row r="232" spans="2:65" s="13" customFormat="1">
      <c r="B232" s="156"/>
      <c r="D232" s="150" t="s">
        <v>177</v>
      </c>
      <c r="E232" s="157" t="s">
        <v>19</v>
      </c>
      <c r="F232" s="158" t="s">
        <v>320</v>
      </c>
      <c r="H232" s="159">
        <v>11.532</v>
      </c>
      <c r="I232" s="160"/>
      <c r="L232" s="156"/>
      <c r="M232" s="161"/>
      <c r="T232" s="162"/>
      <c r="AT232" s="157" t="s">
        <v>177</v>
      </c>
      <c r="AU232" s="157" t="s">
        <v>85</v>
      </c>
      <c r="AV232" s="13" t="s">
        <v>85</v>
      </c>
      <c r="AW232" s="13" t="s">
        <v>33</v>
      </c>
      <c r="AX232" s="13" t="s">
        <v>72</v>
      </c>
      <c r="AY232" s="157" t="s">
        <v>166</v>
      </c>
    </row>
    <row r="233" spans="2:65" s="13" customFormat="1">
      <c r="B233" s="156"/>
      <c r="D233" s="150" t="s">
        <v>177</v>
      </c>
      <c r="E233" s="157" t="s">
        <v>19</v>
      </c>
      <c r="F233" s="158" t="s">
        <v>321</v>
      </c>
      <c r="H233" s="159">
        <v>6.0890000000000004</v>
      </c>
      <c r="I233" s="160"/>
      <c r="L233" s="156"/>
      <c r="M233" s="161"/>
      <c r="T233" s="162"/>
      <c r="AT233" s="157" t="s">
        <v>177</v>
      </c>
      <c r="AU233" s="157" t="s">
        <v>85</v>
      </c>
      <c r="AV233" s="13" t="s">
        <v>85</v>
      </c>
      <c r="AW233" s="13" t="s">
        <v>33</v>
      </c>
      <c r="AX233" s="13" t="s">
        <v>72</v>
      </c>
      <c r="AY233" s="157" t="s">
        <v>166</v>
      </c>
    </row>
    <row r="234" spans="2:65" s="13" customFormat="1">
      <c r="B234" s="156"/>
      <c r="D234" s="150" t="s">
        <v>177</v>
      </c>
      <c r="E234" s="157" t="s">
        <v>19</v>
      </c>
      <c r="F234" s="158" t="s">
        <v>322</v>
      </c>
      <c r="H234" s="159">
        <v>6.75</v>
      </c>
      <c r="I234" s="160"/>
      <c r="L234" s="156"/>
      <c r="M234" s="161"/>
      <c r="T234" s="162"/>
      <c r="AT234" s="157" t="s">
        <v>177</v>
      </c>
      <c r="AU234" s="157" t="s">
        <v>85</v>
      </c>
      <c r="AV234" s="13" t="s">
        <v>85</v>
      </c>
      <c r="AW234" s="13" t="s">
        <v>33</v>
      </c>
      <c r="AX234" s="13" t="s">
        <v>72</v>
      </c>
      <c r="AY234" s="157" t="s">
        <v>166</v>
      </c>
    </row>
    <row r="235" spans="2:65" s="13" customFormat="1">
      <c r="B235" s="156"/>
      <c r="D235" s="150" t="s">
        <v>177</v>
      </c>
      <c r="E235" s="157" t="s">
        <v>19</v>
      </c>
      <c r="F235" s="158" t="s">
        <v>323</v>
      </c>
      <c r="H235" s="159">
        <v>30.78</v>
      </c>
      <c r="I235" s="160"/>
      <c r="L235" s="156"/>
      <c r="M235" s="161"/>
      <c r="T235" s="162"/>
      <c r="AT235" s="157" t="s">
        <v>177</v>
      </c>
      <c r="AU235" s="157" t="s">
        <v>85</v>
      </c>
      <c r="AV235" s="13" t="s">
        <v>85</v>
      </c>
      <c r="AW235" s="13" t="s">
        <v>33</v>
      </c>
      <c r="AX235" s="13" t="s">
        <v>72</v>
      </c>
      <c r="AY235" s="157" t="s">
        <v>166</v>
      </c>
    </row>
    <row r="236" spans="2:65" s="13" customFormat="1">
      <c r="B236" s="156"/>
      <c r="D236" s="150" t="s">
        <v>177</v>
      </c>
      <c r="E236" s="157" t="s">
        <v>19</v>
      </c>
      <c r="F236" s="158" t="s">
        <v>324</v>
      </c>
      <c r="H236" s="159">
        <v>8.6999999999999993</v>
      </c>
      <c r="I236" s="160"/>
      <c r="L236" s="156"/>
      <c r="M236" s="161"/>
      <c r="T236" s="162"/>
      <c r="AT236" s="157" t="s">
        <v>177</v>
      </c>
      <c r="AU236" s="157" t="s">
        <v>85</v>
      </c>
      <c r="AV236" s="13" t="s">
        <v>85</v>
      </c>
      <c r="AW236" s="13" t="s">
        <v>33</v>
      </c>
      <c r="AX236" s="13" t="s">
        <v>72</v>
      </c>
      <c r="AY236" s="157" t="s">
        <v>166</v>
      </c>
    </row>
    <row r="237" spans="2:65" s="13" customFormat="1">
      <c r="B237" s="156"/>
      <c r="D237" s="150" t="s">
        <v>177</v>
      </c>
      <c r="E237" s="157" t="s">
        <v>19</v>
      </c>
      <c r="F237" s="158" t="s">
        <v>325</v>
      </c>
      <c r="H237" s="159">
        <v>11.542999999999999</v>
      </c>
      <c r="I237" s="160"/>
      <c r="L237" s="156"/>
      <c r="M237" s="161"/>
      <c r="T237" s="162"/>
      <c r="AT237" s="157" t="s">
        <v>177</v>
      </c>
      <c r="AU237" s="157" t="s">
        <v>85</v>
      </c>
      <c r="AV237" s="13" t="s">
        <v>85</v>
      </c>
      <c r="AW237" s="13" t="s">
        <v>33</v>
      </c>
      <c r="AX237" s="13" t="s">
        <v>72</v>
      </c>
      <c r="AY237" s="157" t="s">
        <v>166</v>
      </c>
    </row>
    <row r="238" spans="2:65" s="13" customFormat="1">
      <c r="B238" s="156"/>
      <c r="D238" s="150" t="s">
        <v>177</v>
      </c>
      <c r="E238" s="157" t="s">
        <v>19</v>
      </c>
      <c r="F238" s="158" t="s">
        <v>326</v>
      </c>
      <c r="H238" s="159">
        <v>4.5</v>
      </c>
      <c r="I238" s="160"/>
      <c r="L238" s="156"/>
      <c r="M238" s="161"/>
      <c r="T238" s="162"/>
      <c r="AT238" s="157" t="s">
        <v>177</v>
      </c>
      <c r="AU238" s="157" t="s">
        <v>85</v>
      </c>
      <c r="AV238" s="13" t="s">
        <v>85</v>
      </c>
      <c r="AW238" s="13" t="s">
        <v>33</v>
      </c>
      <c r="AX238" s="13" t="s">
        <v>72</v>
      </c>
      <c r="AY238" s="157" t="s">
        <v>166</v>
      </c>
    </row>
    <row r="239" spans="2:65" s="13" customFormat="1">
      <c r="B239" s="156"/>
      <c r="D239" s="150" t="s">
        <v>177</v>
      </c>
      <c r="E239" s="157" t="s">
        <v>19</v>
      </c>
      <c r="F239" s="158" t="s">
        <v>327</v>
      </c>
      <c r="H239" s="159">
        <v>4.2750000000000004</v>
      </c>
      <c r="I239" s="160"/>
      <c r="L239" s="156"/>
      <c r="M239" s="161"/>
      <c r="T239" s="162"/>
      <c r="AT239" s="157" t="s">
        <v>177</v>
      </c>
      <c r="AU239" s="157" t="s">
        <v>85</v>
      </c>
      <c r="AV239" s="13" t="s">
        <v>85</v>
      </c>
      <c r="AW239" s="13" t="s">
        <v>33</v>
      </c>
      <c r="AX239" s="13" t="s">
        <v>72</v>
      </c>
      <c r="AY239" s="157" t="s">
        <v>166</v>
      </c>
    </row>
    <row r="240" spans="2:65" s="13" customFormat="1">
      <c r="B240" s="156"/>
      <c r="D240" s="150" t="s">
        <v>177</v>
      </c>
      <c r="E240" s="157" t="s">
        <v>19</v>
      </c>
      <c r="F240" s="158" t="s">
        <v>328</v>
      </c>
      <c r="H240" s="159">
        <v>5.0999999999999996</v>
      </c>
      <c r="I240" s="160"/>
      <c r="L240" s="156"/>
      <c r="M240" s="161"/>
      <c r="T240" s="162"/>
      <c r="AT240" s="157" t="s">
        <v>177</v>
      </c>
      <c r="AU240" s="157" t="s">
        <v>85</v>
      </c>
      <c r="AV240" s="13" t="s">
        <v>85</v>
      </c>
      <c r="AW240" s="13" t="s">
        <v>33</v>
      </c>
      <c r="AX240" s="13" t="s">
        <v>72</v>
      </c>
      <c r="AY240" s="157" t="s">
        <v>166</v>
      </c>
    </row>
    <row r="241" spans="2:51" s="13" customFormat="1">
      <c r="B241" s="156"/>
      <c r="D241" s="150" t="s">
        <v>177</v>
      </c>
      <c r="E241" s="157" t="s">
        <v>19</v>
      </c>
      <c r="F241" s="158" t="s">
        <v>329</v>
      </c>
      <c r="H241" s="159">
        <v>22.66</v>
      </c>
      <c r="I241" s="160"/>
      <c r="L241" s="156"/>
      <c r="M241" s="161"/>
      <c r="T241" s="162"/>
      <c r="AT241" s="157" t="s">
        <v>177</v>
      </c>
      <c r="AU241" s="157" t="s">
        <v>85</v>
      </c>
      <c r="AV241" s="13" t="s">
        <v>85</v>
      </c>
      <c r="AW241" s="13" t="s">
        <v>33</v>
      </c>
      <c r="AX241" s="13" t="s">
        <v>72</v>
      </c>
      <c r="AY241" s="157" t="s">
        <v>166</v>
      </c>
    </row>
    <row r="242" spans="2:51" s="13" customFormat="1">
      <c r="B242" s="156"/>
      <c r="D242" s="150" t="s">
        <v>177</v>
      </c>
      <c r="E242" s="157" t="s">
        <v>19</v>
      </c>
      <c r="F242" s="158" t="s">
        <v>330</v>
      </c>
      <c r="H242" s="159">
        <v>13.685</v>
      </c>
      <c r="I242" s="160"/>
      <c r="L242" s="156"/>
      <c r="M242" s="161"/>
      <c r="T242" s="162"/>
      <c r="AT242" s="157" t="s">
        <v>177</v>
      </c>
      <c r="AU242" s="157" t="s">
        <v>85</v>
      </c>
      <c r="AV242" s="13" t="s">
        <v>85</v>
      </c>
      <c r="AW242" s="13" t="s">
        <v>33</v>
      </c>
      <c r="AX242" s="13" t="s">
        <v>72</v>
      </c>
      <c r="AY242" s="157" t="s">
        <v>166</v>
      </c>
    </row>
    <row r="243" spans="2:51" s="13" customFormat="1">
      <c r="B243" s="156"/>
      <c r="D243" s="150" t="s">
        <v>177</v>
      </c>
      <c r="E243" s="157" t="s">
        <v>19</v>
      </c>
      <c r="F243" s="158" t="s">
        <v>331</v>
      </c>
      <c r="H243" s="159">
        <v>2.3929999999999998</v>
      </c>
      <c r="I243" s="160"/>
      <c r="L243" s="156"/>
      <c r="M243" s="161"/>
      <c r="T243" s="162"/>
      <c r="AT243" s="157" t="s">
        <v>177</v>
      </c>
      <c r="AU243" s="157" t="s">
        <v>85</v>
      </c>
      <c r="AV243" s="13" t="s">
        <v>85</v>
      </c>
      <c r="AW243" s="13" t="s">
        <v>33</v>
      </c>
      <c r="AX243" s="13" t="s">
        <v>72</v>
      </c>
      <c r="AY243" s="157" t="s">
        <v>166</v>
      </c>
    </row>
    <row r="244" spans="2:51" s="13" customFormat="1">
      <c r="B244" s="156"/>
      <c r="D244" s="150" t="s">
        <v>177</v>
      </c>
      <c r="E244" s="157" t="s">
        <v>19</v>
      </c>
      <c r="F244" s="158" t="s">
        <v>332</v>
      </c>
      <c r="H244" s="159">
        <v>3.7949999999999999</v>
      </c>
      <c r="I244" s="160"/>
      <c r="L244" s="156"/>
      <c r="M244" s="161"/>
      <c r="T244" s="162"/>
      <c r="AT244" s="157" t="s">
        <v>177</v>
      </c>
      <c r="AU244" s="157" t="s">
        <v>85</v>
      </c>
      <c r="AV244" s="13" t="s">
        <v>85</v>
      </c>
      <c r="AW244" s="13" t="s">
        <v>33</v>
      </c>
      <c r="AX244" s="13" t="s">
        <v>72</v>
      </c>
      <c r="AY244" s="157" t="s">
        <v>166</v>
      </c>
    </row>
    <row r="245" spans="2:51" s="13" customFormat="1">
      <c r="B245" s="156"/>
      <c r="D245" s="150" t="s">
        <v>177</v>
      </c>
      <c r="E245" s="157" t="s">
        <v>19</v>
      </c>
      <c r="F245" s="158" t="s">
        <v>333</v>
      </c>
      <c r="H245" s="159">
        <v>2.7229999999999999</v>
      </c>
      <c r="I245" s="160"/>
      <c r="L245" s="156"/>
      <c r="M245" s="161"/>
      <c r="T245" s="162"/>
      <c r="AT245" s="157" t="s">
        <v>177</v>
      </c>
      <c r="AU245" s="157" t="s">
        <v>85</v>
      </c>
      <c r="AV245" s="13" t="s">
        <v>85</v>
      </c>
      <c r="AW245" s="13" t="s">
        <v>33</v>
      </c>
      <c r="AX245" s="13" t="s">
        <v>72</v>
      </c>
      <c r="AY245" s="157" t="s">
        <v>166</v>
      </c>
    </row>
    <row r="246" spans="2:51" s="12" customFormat="1">
      <c r="B246" s="149"/>
      <c r="D246" s="150" t="s">
        <v>177</v>
      </c>
      <c r="E246" s="151" t="s">
        <v>19</v>
      </c>
      <c r="F246" s="152" t="s">
        <v>218</v>
      </c>
      <c r="H246" s="151" t="s">
        <v>19</v>
      </c>
      <c r="I246" s="153"/>
      <c r="L246" s="149"/>
      <c r="M246" s="154"/>
      <c r="T246" s="155"/>
      <c r="AT246" s="151" t="s">
        <v>177</v>
      </c>
      <c r="AU246" s="151" t="s">
        <v>85</v>
      </c>
      <c r="AV246" s="12" t="s">
        <v>79</v>
      </c>
      <c r="AW246" s="12" t="s">
        <v>33</v>
      </c>
      <c r="AX246" s="12" t="s">
        <v>72</v>
      </c>
      <c r="AY246" s="151" t="s">
        <v>166</v>
      </c>
    </row>
    <row r="247" spans="2:51" s="13" customFormat="1">
      <c r="B247" s="156"/>
      <c r="D247" s="150" t="s">
        <v>177</v>
      </c>
      <c r="E247" s="157" t="s">
        <v>19</v>
      </c>
      <c r="F247" s="158" t="s">
        <v>334</v>
      </c>
      <c r="H247" s="159">
        <v>20.79</v>
      </c>
      <c r="I247" s="160"/>
      <c r="L247" s="156"/>
      <c r="M247" s="161"/>
      <c r="T247" s="162"/>
      <c r="AT247" s="157" t="s">
        <v>177</v>
      </c>
      <c r="AU247" s="157" t="s">
        <v>85</v>
      </c>
      <c r="AV247" s="13" t="s">
        <v>85</v>
      </c>
      <c r="AW247" s="13" t="s">
        <v>33</v>
      </c>
      <c r="AX247" s="13" t="s">
        <v>72</v>
      </c>
      <c r="AY247" s="157" t="s">
        <v>166</v>
      </c>
    </row>
    <row r="248" spans="2:51" s="13" customFormat="1">
      <c r="B248" s="156"/>
      <c r="D248" s="150" t="s">
        <v>177</v>
      </c>
      <c r="E248" s="157" t="s">
        <v>19</v>
      </c>
      <c r="F248" s="158" t="s">
        <v>335</v>
      </c>
      <c r="H248" s="159">
        <v>18.690000000000001</v>
      </c>
      <c r="I248" s="160"/>
      <c r="L248" s="156"/>
      <c r="M248" s="161"/>
      <c r="T248" s="162"/>
      <c r="AT248" s="157" t="s">
        <v>177</v>
      </c>
      <c r="AU248" s="157" t="s">
        <v>85</v>
      </c>
      <c r="AV248" s="13" t="s">
        <v>85</v>
      </c>
      <c r="AW248" s="13" t="s">
        <v>33</v>
      </c>
      <c r="AX248" s="13" t="s">
        <v>72</v>
      </c>
      <c r="AY248" s="157" t="s">
        <v>166</v>
      </c>
    </row>
    <row r="249" spans="2:51" s="13" customFormat="1">
      <c r="B249" s="156"/>
      <c r="D249" s="150" t="s">
        <v>177</v>
      </c>
      <c r="E249" s="157" t="s">
        <v>19</v>
      </c>
      <c r="F249" s="158" t="s">
        <v>336</v>
      </c>
      <c r="H249" s="159">
        <v>-0.29199999999999998</v>
      </c>
      <c r="I249" s="160"/>
      <c r="L249" s="156"/>
      <c r="M249" s="161"/>
      <c r="T249" s="162"/>
      <c r="AT249" s="157" t="s">
        <v>177</v>
      </c>
      <c r="AU249" s="157" t="s">
        <v>85</v>
      </c>
      <c r="AV249" s="13" t="s">
        <v>85</v>
      </c>
      <c r="AW249" s="13" t="s">
        <v>33</v>
      </c>
      <c r="AX249" s="13" t="s">
        <v>72</v>
      </c>
      <c r="AY249" s="157" t="s">
        <v>166</v>
      </c>
    </row>
    <row r="250" spans="2:51" s="13" customFormat="1">
      <c r="B250" s="156"/>
      <c r="D250" s="150" t="s">
        <v>177</v>
      </c>
      <c r="E250" s="157" t="s">
        <v>19</v>
      </c>
      <c r="F250" s="158" t="s">
        <v>337</v>
      </c>
      <c r="H250" s="159">
        <v>2.72</v>
      </c>
      <c r="I250" s="160"/>
      <c r="L250" s="156"/>
      <c r="M250" s="161"/>
      <c r="T250" s="162"/>
      <c r="AT250" s="157" t="s">
        <v>177</v>
      </c>
      <c r="AU250" s="157" t="s">
        <v>85</v>
      </c>
      <c r="AV250" s="13" t="s">
        <v>85</v>
      </c>
      <c r="AW250" s="13" t="s">
        <v>33</v>
      </c>
      <c r="AX250" s="13" t="s">
        <v>72</v>
      </c>
      <c r="AY250" s="157" t="s">
        <v>166</v>
      </c>
    </row>
    <row r="251" spans="2:51" s="13" customFormat="1">
      <c r="B251" s="156"/>
      <c r="D251" s="150" t="s">
        <v>177</v>
      </c>
      <c r="E251" s="157" t="s">
        <v>19</v>
      </c>
      <c r="F251" s="158" t="s">
        <v>337</v>
      </c>
      <c r="H251" s="159">
        <v>2.72</v>
      </c>
      <c r="I251" s="160"/>
      <c r="L251" s="156"/>
      <c r="M251" s="161"/>
      <c r="T251" s="162"/>
      <c r="AT251" s="157" t="s">
        <v>177</v>
      </c>
      <c r="AU251" s="157" t="s">
        <v>85</v>
      </c>
      <c r="AV251" s="13" t="s">
        <v>85</v>
      </c>
      <c r="AW251" s="13" t="s">
        <v>33</v>
      </c>
      <c r="AX251" s="13" t="s">
        <v>72</v>
      </c>
      <c r="AY251" s="157" t="s">
        <v>166</v>
      </c>
    </row>
    <row r="252" spans="2:51" s="13" customFormat="1">
      <c r="B252" s="156"/>
      <c r="D252" s="150" t="s">
        <v>177</v>
      </c>
      <c r="E252" s="157" t="s">
        <v>19</v>
      </c>
      <c r="F252" s="158" t="s">
        <v>338</v>
      </c>
      <c r="H252" s="159">
        <v>1.7849999999999999</v>
      </c>
      <c r="I252" s="160"/>
      <c r="L252" s="156"/>
      <c r="M252" s="161"/>
      <c r="T252" s="162"/>
      <c r="AT252" s="157" t="s">
        <v>177</v>
      </c>
      <c r="AU252" s="157" t="s">
        <v>85</v>
      </c>
      <c r="AV252" s="13" t="s">
        <v>85</v>
      </c>
      <c r="AW252" s="13" t="s">
        <v>33</v>
      </c>
      <c r="AX252" s="13" t="s">
        <v>72</v>
      </c>
      <c r="AY252" s="157" t="s">
        <v>166</v>
      </c>
    </row>
    <row r="253" spans="2:51" s="13" customFormat="1">
      <c r="B253" s="156"/>
      <c r="D253" s="150" t="s">
        <v>177</v>
      </c>
      <c r="E253" s="157" t="s">
        <v>19</v>
      </c>
      <c r="F253" s="158" t="s">
        <v>339</v>
      </c>
      <c r="H253" s="159">
        <v>5.5679999999999996</v>
      </c>
      <c r="I253" s="160"/>
      <c r="L253" s="156"/>
      <c r="M253" s="161"/>
      <c r="T253" s="162"/>
      <c r="AT253" s="157" t="s">
        <v>177</v>
      </c>
      <c r="AU253" s="157" t="s">
        <v>85</v>
      </c>
      <c r="AV253" s="13" t="s">
        <v>85</v>
      </c>
      <c r="AW253" s="13" t="s">
        <v>33</v>
      </c>
      <c r="AX253" s="13" t="s">
        <v>72</v>
      </c>
      <c r="AY253" s="157" t="s">
        <v>166</v>
      </c>
    </row>
    <row r="254" spans="2:51" s="13" customFormat="1">
      <c r="B254" s="156"/>
      <c r="D254" s="150" t="s">
        <v>177</v>
      </c>
      <c r="E254" s="157" t="s">
        <v>19</v>
      </c>
      <c r="F254" s="158" t="s">
        <v>340</v>
      </c>
      <c r="H254" s="159">
        <v>1.36</v>
      </c>
      <c r="I254" s="160"/>
      <c r="L254" s="156"/>
      <c r="M254" s="161"/>
      <c r="T254" s="162"/>
      <c r="AT254" s="157" t="s">
        <v>177</v>
      </c>
      <c r="AU254" s="157" t="s">
        <v>85</v>
      </c>
      <c r="AV254" s="13" t="s">
        <v>85</v>
      </c>
      <c r="AW254" s="13" t="s">
        <v>33</v>
      </c>
      <c r="AX254" s="13" t="s">
        <v>72</v>
      </c>
      <c r="AY254" s="157" t="s">
        <v>166</v>
      </c>
    </row>
    <row r="255" spans="2:51" s="13" customFormat="1">
      <c r="B255" s="156"/>
      <c r="D255" s="150" t="s">
        <v>177</v>
      </c>
      <c r="E255" s="157" t="s">
        <v>19</v>
      </c>
      <c r="F255" s="158" t="s">
        <v>341</v>
      </c>
      <c r="H255" s="159">
        <v>2.556</v>
      </c>
      <c r="I255" s="160"/>
      <c r="L255" s="156"/>
      <c r="M255" s="161"/>
      <c r="T255" s="162"/>
      <c r="AT255" s="157" t="s">
        <v>177</v>
      </c>
      <c r="AU255" s="157" t="s">
        <v>85</v>
      </c>
      <c r="AV255" s="13" t="s">
        <v>85</v>
      </c>
      <c r="AW255" s="13" t="s">
        <v>33</v>
      </c>
      <c r="AX255" s="13" t="s">
        <v>72</v>
      </c>
      <c r="AY255" s="157" t="s">
        <v>166</v>
      </c>
    </row>
    <row r="256" spans="2:51" s="13" customFormat="1">
      <c r="B256" s="156"/>
      <c r="D256" s="150" t="s">
        <v>177</v>
      </c>
      <c r="E256" s="157" t="s">
        <v>19</v>
      </c>
      <c r="F256" s="158" t="s">
        <v>342</v>
      </c>
      <c r="H256" s="159">
        <v>13.061999999999999</v>
      </c>
      <c r="I256" s="160"/>
      <c r="L256" s="156"/>
      <c r="M256" s="161"/>
      <c r="T256" s="162"/>
      <c r="AT256" s="157" t="s">
        <v>177</v>
      </c>
      <c r="AU256" s="157" t="s">
        <v>85</v>
      </c>
      <c r="AV256" s="13" t="s">
        <v>85</v>
      </c>
      <c r="AW256" s="13" t="s">
        <v>33</v>
      </c>
      <c r="AX256" s="13" t="s">
        <v>72</v>
      </c>
      <c r="AY256" s="157" t="s">
        <v>166</v>
      </c>
    </row>
    <row r="257" spans="2:51" s="13" customFormat="1">
      <c r="B257" s="156"/>
      <c r="D257" s="150" t="s">
        <v>177</v>
      </c>
      <c r="E257" s="157" t="s">
        <v>19</v>
      </c>
      <c r="F257" s="158" t="s">
        <v>343</v>
      </c>
      <c r="H257" s="159">
        <v>3.6139999999999999</v>
      </c>
      <c r="I257" s="160"/>
      <c r="L257" s="156"/>
      <c r="M257" s="161"/>
      <c r="T257" s="162"/>
      <c r="AT257" s="157" t="s">
        <v>177</v>
      </c>
      <c r="AU257" s="157" t="s">
        <v>85</v>
      </c>
      <c r="AV257" s="13" t="s">
        <v>85</v>
      </c>
      <c r="AW257" s="13" t="s">
        <v>33</v>
      </c>
      <c r="AX257" s="13" t="s">
        <v>72</v>
      </c>
      <c r="AY257" s="157" t="s">
        <v>166</v>
      </c>
    </row>
    <row r="258" spans="2:51" s="13" customFormat="1">
      <c r="B258" s="156"/>
      <c r="D258" s="150" t="s">
        <v>177</v>
      </c>
      <c r="E258" s="157" t="s">
        <v>19</v>
      </c>
      <c r="F258" s="158" t="s">
        <v>344</v>
      </c>
      <c r="H258" s="159">
        <v>2.4750000000000001</v>
      </c>
      <c r="I258" s="160"/>
      <c r="L258" s="156"/>
      <c r="M258" s="161"/>
      <c r="T258" s="162"/>
      <c r="AT258" s="157" t="s">
        <v>177</v>
      </c>
      <c r="AU258" s="157" t="s">
        <v>85</v>
      </c>
      <c r="AV258" s="13" t="s">
        <v>85</v>
      </c>
      <c r="AW258" s="13" t="s">
        <v>33</v>
      </c>
      <c r="AX258" s="13" t="s">
        <v>72</v>
      </c>
      <c r="AY258" s="157" t="s">
        <v>166</v>
      </c>
    </row>
    <row r="259" spans="2:51" s="13" customFormat="1">
      <c r="B259" s="156"/>
      <c r="D259" s="150" t="s">
        <v>177</v>
      </c>
      <c r="E259" s="157" t="s">
        <v>19</v>
      </c>
      <c r="F259" s="158" t="s">
        <v>345</v>
      </c>
      <c r="H259" s="159">
        <v>7.1050000000000004</v>
      </c>
      <c r="I259" s="160"/>
      <c r="L259" s="156"/>
      <c r="M259" s="161"/>
      <c r="T259" s="162"/>
      <c r="AT259" s="157" t="s">
        <v>177</v>
      </c>
      <c r="AU259" s="157" t="s">
        <v>85</v>
      </c>
      <c r="AV259" s="13" t="s">
        <v>85</v>
      </c>
      <c r="AW259" s="13" t="s">
        <v>33</v>
      </c>
      <c r="AX259" s="13" t="s">
        <v>72</v>
      </c>
      <c r="AY259" s="157" t="s">
        <v>166</v>
      </c>
    </row>
    <row r="260" spans="2:51" s="13" customFormat="1">
      <c r="B260" s="156"/>
      <c r="D260" s="150" t="s">
        <v>177</v>
      </c>
      <c r="E260" s="157" t="s">
        <v>19</v>
      </c>
      <c r="F260" s="158" t="s">
        <v>346</v>
      </c>
      <c r="H260" s="159">
        <v>19.844999999999999</v>
      </c>
      <c r="I260" s="160"/>
      <c r="L260" s="156"/>
      <c r="M260" s="161"/>
      <c r="T260" s="162"/>
      <c r="AT260" s="157" t="s">
        <v>177</v>
      </c>
      <c r="AU260" s="157" t="s">
        <v>85</v>
      </c>
      <c r="AV260" s="13" t="s">
        <v>85</v>
      </c>
      <c r="AW260" s="13" t="s">
        <v>33</v>
      </c>
      <c r="AX260" s="13" t="s">
        <v>72</v>
      </c>
      <c r="AY260" s="157" t="s">
        <v>166</v>
      </c>
    </row>
    <row r="261" spans="2:51" s="13" customFormat="1">
      <c r="B261" s="156"/>
      <c r="D261" s="150" t="s">
        <v>177</v>
      </c>
      <c r="E261" s="157" t="s">
        <v>19</v>
      </c>
      <c r="F261" s="158" t="s">
        <v>347</v>
      </c>
      <c r="H261" s="159">
        <v>12.6</v>
      </c>
      <c r="I261" s="160"/>
      <c r="L261" s="156"/>
      <c r="M261" s="161"/>
      <c r="T261" s="162"/>
      <c r="AT261" s="157" t="s">
        <v>177</v>
      </c>
      <c r="AU261" s="157" t="s">
        <v>85</v>
      </c>
      <c r="AV261" s="13" t="s">
        <v>85</v>
      </c>
      <c r="AW261" s="13" t="s">
        <v>33</v>
      </c>
      <c r="AX261" s="13" t="s">
        <v>72</v>
      </c>
      <c r="AY261" s="157" t="s">
        <v>166</v>
      </c>
    </row>
    <row r="262" spans="2:51" s="13" customFormat="1">
      <c r="B262" s="156"/>
      <c r="D262" s="150" t="s">
        <v>177</v>
      </c>
      <c r="E262" s="157" t="s">
        <v>19</v>
      </c>
      <c r="F262" s="158" t="s">
        <v>348</v>
      </c>
      <c r="H262" s="159">
        <v>8.8320000000000007</v>
      </c>
      <c r="I262" s="160"/>
      <c r="L262" s="156"/>
      <c r="M262" s="161"/>
      <c r="T262" s="162"/>
      <c r="AT262" s="157" t="s">
        <v>177</v>
      </c>
      <c r="AU262" s="157" t="s">
        <v>85</v>
      </c>
      <c r="AV262" s="13" t="s">
        <v>85</v>
      </c>
      <c r="AW262" s="13" t="s">
        <v>33</v>
      </c>
      <c r="AX262" s="13" t="s">
        <v>72</v>
      </c>
      <c r="AY262" s="157" t="s">
        <v>166</v>
      </c>
    </row>
    <row r="263" spans="2:51" s="13" customFormat="1">
      <c r="B263" s="156"/>
      <c r="D263" s="150" t="s">
        <v>177</v>
      </c>
      <c r="E263" s="157" t="s">
        <v>19</v>
      </c>
      <c r="F263" s="158" t="s">
        <v>349</v>
      </c>
      <c r="H263" s="159">
        <v>1.7849999999999999</v>
      </c>
      <c r="I263" s="160"/>
      <c r="L263" s="156"/>
      <c r="M263" s="161"/>
      <c r="T263" s="162"/>
      <c r="AT263" s="157" t="s">
        <v>177</v>
      </c>
      <c r="AU263" s="157" t="s">
        <v>85</v>
      </c>
      <c r="AV263" s="13" t="s">
        <v>85</v>
      </c>
      <c r="AW263" s="13" t="s">
        <v>33</v>
      </c>
      <c r="AX263" s="13" t="s">
        <v>72</v>
      </c>
      <c r="AY263" s="157" t="s">
        <v>166</v>
      </c>
    </row>
    <row r="264" spans="2:51" s="13" customFormat="1">
      <c r="B264" s="156"/>
      <c r="D264" s="150" t="s">
        <v>177</v>
      </c>
      <c r="E264" s="157" t="s">
        <v>19</v>
      </c>
      <c r="F264" s="158" t="s">
        <v>337</v>
      </c>
      <c r="H264" s="159">
        <v>2.72</v>
      </c>
      <c r="I264" s="160"/>
      <c r="L264" s="156"/>
      <c r="M264" s="161"/>
      <c r="T264" s="162"/>
      <c r="AT264" s="157" t="s">
        <v>177</v>
      </c>
      <c r="AU264" s="157" t="s">
        <v>85</v>
      </c>
      <c r="AV264" s="13" t="s">
        <v>85</v>
      </c>
      <c r="AW264" s="13" t="s">
        <v>33</v>
      </c>
      <c r="AX264" s="13" t="s">
        <v>72</v>
      </c>
      <c r="AY264" s="157" t="s">
        <v>166</v>
      </c>
    </row>
    <row r="265" spans="2:51" s="13" customFormat="1">
      <c r="B265" s="156"/>
      <c r="D265" s="150" t="s">
        <v>177</v>
      </c>
      <c r="E265" s="157" t="s">
        <v>19</v>
      </c>
      <c r="F265" s="158" t="s">
        <v>337</v>
      </c>
      <c r="H265" s="159">
        <v>2.72</v>
      </c>
      <c r="I265" s="160"/>
      <c r="L265" s="156"/>
      <c r="M265" s="161"/>
      <c r="T265" s="162"/>
      <c r="AT265" s="157" t="s">
        <v>177</v>
      </c>
      <c r="AU265" s="157" t="s">
        <v>85</v>
      </c>
      <c r="AV265" s="13" t="s">
        <v>85</v>
      </c>
      <c r="AW265" s="13" t="s">
        <v>33</v>
      </c>
      <c r="AX265" s="13" t="s">
        <v>72</v>
      </c>
      <c r="AY265" s="157" t="s">
        <v>166</v>
      </c>
    </row>
    <row r="266" spans="2:51" s="13" customFormat="1">
      <c r="B266" s="156"/>
      <c r="D266" s="150" t="s">
        <v>177</v>
      </c>
      <c r="E266" s="157" t="s">
        <v>19</v>
      </c>
      <c r="F266" s="158" t="s">
        <v>350</v>
      </c>
      <c r="H266" s="159">
        <v>12.906000000000001</v>
      </c>
      <c r="I266" s="160"/>
      <c r="L266" s="156"/>
      <c r="M266" s="161"/>
      <c r="T266" s="162"/>
      <c r="AT266" s="157" t="s">
        <v>177</v>
      </c>
      <c r="AU266" s="157" t="s">
        <v>85</v>
      </c>
      <c r="AV266" s="13" t="s">
        <v>85</v>
      </c>
      <c r="AW266" s="13" t="s">
        <v>33</v>
      </c>
      <c r="AX266" s="13" t="s">
        <v>72</v>
      </c>
      <c r="AY266" s="157" t="s">
        <v>166</v>
      </c>
    </row>
    <row r="267" spans="2:51" s="13" customFormat="1">
      <c r="B267" s="156"/>
      <c r="D267" s="150" t="s">
        <v>177</v>
      </c>
      <c r="E267" s="157" t="s">
        <v>19</v>
      </c>
      <c r="F267" s="158" t="s">
        <v>351</v>
      </c>
      <c r="H267" s="159">
        <v>19.079999999999998</v>
      </c>
      <c r="I267" s="160"/>
      <c r="L267" s="156"/>
      <c r="M267" s="161"/>
      <c r="T267" s="162"/>
      <c r="AT267" s="157" t="s">
        <v>177</v>
      </c>
      <c r="AU267" s="157" t="s">
        <v>85</v>
      </c>
      <c r="AV267" s="13" t="s">
        <v>85</v>
      </c>
      <c r="AW267" s="13" t="s">
        <v>33</v>
      </c>
      <c r="AX267" s="13" t="s">
        <v>72</v>
      </c>
      <c r="AY267" s="157" t="s">
        <v>166</v>
      </c>
    </row>
    <row r="268" spans="2:51" s="13" customFormat="1">
      <c r="B268" s="156"/>
      <c r="D268" s="150" t="s">
        <v>177</v>
      </c>
      <c r="E268" s="157" t="s">
        <v>19</v>
      </c>
      <c r="F268" s="158" t="s">
        <v>352</v>
      </c>
      <c r="H268" s="159">
        <v>54.15</v>
      </c>
      <c r="I268" s="160"/>
      <c r="L268" s="156"/>
      <c r="M268" s="161"/>
      <c r="T268" s="162"/>
      <c r="AT268" s="157" t="s">
        <v>177</v>
      </c>
      <c r="AU268" s="157" t="s">
        <v>85</v>
      </c>
      <c r="AV268" s="13" t="s">
        <v>85</v>
      </c>
      <c r="AW268" s="13" t="s">
        <v>33</v>
      </c>
      <c r="AX268" s="13" t="s">
        <v>72</v>
      </c>
      <c r="AY268" s="157" t="s">
        <v>166</v>
      </c>
    </row>
    <row r="269" spans="2:51" s="13" customFormat="1">
      <c r="B269" s="156"/>
      <c r="D269" s="150" t="s">
        <v>177</v>
      </c>
      <c r="E269" s="157" t="s">
        <v>19</v>
      </c>
      <c r="F269" s="158" t="s">
        <v>353</v>
      </c>
      <c r="H269" s="159">
        <v>17.850000000000001</v>
      </c>
      <c r="I269" s="160"/>
      <c r="L269" s="156"/>
      <c r="M269" s="161"/>
      <c r="T269" s="162"/>
      <c r="AT269" s="157" t="s">
        <v>177</v>
      </c>
      <c r="AU269" s="157" t="s">
        <v>85</v>
      </c>
      <c r="AV269" s="13" t="s">
        <v>85</v>
      </c>
      <c r="AW269" s="13" t="s">
        <v>33</v>
      </c>
      <c r="AX269" s="13" t="s">
        <v>72</v>
      </c>
      <c r="AY269" s="157" t="s">
        <v>166</v>
      </c>
    </row>
    <row r="270" spans="2:51" s="13" customFormat="1">
      <c r="B270" s="156"/>
      <c r="D270" s="150" t="s">
        <v>177</v>
      </c>
      <c r="E270" s="157" t="s">
        <v>19</v>
      </c>
      <c r="F270" s="158" t="s">
        <v>347</v>
      </c>
      <c r="H270" s="159">
        <v>12.6</v>
      </c>
      <c r="I270" s="160"/>
      <c r="L270" s="156"/>
      <c r="M270" s="161"/>
      <c r="T270" s="162"/>
      <c r="AT270" s="157" t="s">
        <v>177</v>
      </c>
      <c r="AU270" s="157" t="s">
        <v>85</v>
      </c>
      <c r="AV270" s="13" t="s">
        <v>85</v>
      </c>
      <c r="AW270" s="13" t="s">
        <v>33</v>
      </c>
      <c r="AX270" s="13" t="s">
        <v>72</v>
      </c>
      <c r="AY270" s="157" t="s">
        <v>166</v>
      </c>
    </row>
    <row r="271" spans="2:51" s="13" customFormat="1">
      <c r="B271" s="156"/>
      <c r="D271" s="150" t="s">
        <v>177</v>
      </c>
      <c r="E271" s="157" t="s">
        <v>19</v>
      </c>
      <c r="F271" s="158" t="s">
        <v>354</v>
      </c>
      <c r="H271" s="159">
        <v>10.71</v>
      </c>
      <c r="I271" s="160"/>
      <c r="L271" s="156"/>
      <c r="M271" s="161"/>
      <c r="T271" s="162"/>
      <c r="AT271" s="157" t="s">
        <v>177</v>
      </c>
      <c r="AU271" s="157" t="s">
        <v>85</v>
      </c>
      <c r="AV271" s="13" t="s">
        <v>85</v>
      </c>
      <c r="AW271" s="13" t="s">
        <v>33</v>
      </c>
      <c r="AX271" s="13" t="s">
        <v>72</v>
      </c>
      <c r="AY271" s="157" t="s">
        <v>166</v>
      </c>
    </row>
    <row r="272" spans="2:51" s="13" customFormat="1">
      <c r="B272" s="156"/>
      <c r="D272" s="150" t="s">
        <v>177</v>
      </c>
      <c r="E272" s="157" t="s">
        <v>19</v>
      </c>
      <c r="F272" s="158" t="s">
        <v>355</v>
      </c>
      <c r="H272" s="159">
        <v>3.2879999999999998</v>
      </c>
      <c r="I272" s="160"/>
      <c r="L272" s="156"/>
      <c r="M272" s="161"/>
      <c r="T272" s="162"/>
      <c r="AT272" s="157" t="s">
        <v>177</v>
      </c>
      <c r="AU272" s="157" t="s">
        <v>85</v>
      </c>
      <c r="AV272" s="13" t="s">
        <v>85</v>
      </c>
      <c r="AW272" s="13" t="s">
        <v>33</v>
      </c>
      <c r="AX272" s="13" t="s">
        <v>72</v>
      </c>
      <c r="AY272" s="157" t="s">
        <v>166</v>
      </c>
    </row>
    <row r="273" spans="2:65" s="13" customFormat="1">
      <c r="B273" s="156"/>
      <c r="D273" s="150" t="s">
        <v>177</v>
      </c>
      <c r="E273" s="157" t="s">
        <v>19</v>
      </c>
      <c r="F273" s="158" t="s">
        <v>356</v>
      </c>
      <c r="H273" s="159">
        <v>19.698</v>
      </c>
      <c r="I273" s="160"/>
      <c r="L273" s="156"/>
      <c r="M273" s="161"/>
      <c r="T273" s="162"/>
      <c r="AT273" s="157" t="s">
        <v>177</v>
      </c>
      <c r="AU273" s="157" t="s">
        <v>85</v>
      </c>
      <c r="AV273" s="13" t="s">
        <v>85</v>
      </c>
      <c r="AW273" s="13" t="s">
        <v>33</v>
      </c>
      <c r="AX273" s="13" t="s">
        <v>72</v>
      </c>
      <c r="AY273" s="157" t="s">
        <v>166</v>
      </c>
    </row>
    <row r="274" spans="2:65" s="13" customFormat="1">
      <c r="B274" s="156"/>
      <c r="D274" s="150" t="s">
        <v>177</v>
      </c>
      <c r="E274" s="157" t="s">
        <v>19</v>
      </c>
      <c r="F274" s="158" t="s">
        <v>357</v>
      </c>
      <c r="H274" s="159">
        <v>-6.8000000000000005E-2</v>
      </c>
      <c r="I274" s="160"/>
      <c r="L274" s="156"/>
      <c r="M274" s="161"/>
      <c r="T274" s="162"/>
      <c r="AT274" s="157" t="s">
        <v>177</v>
      </c>
      <c r="AU274" s="157" t="s">
        <v>85</v>
      </c>
      <c r="AV274" s="13" t="s">
        <v>85</v>
      </c>
      <c r="AW274" s="13" t="s">
        <v>33</v>
      </c>
      <c r="AX274" s="13" t="s">
        <v>72</v>
      </c>
      <c r="AY274" s="157" t="s">
        <v>166</v>
      </c>
    </row>
    <row r="275" spans="2:65" s="13" customFormat="1">
      <c r="B275" s="156"/>
      <c r="D275" s="150" t="s">
        <v>177</v>
      </c>
      <c r="E275" s="157" t="s">
        <v>19</v>
      </c>
      <c r="F275" s="158" t="s">
        <v>358</v>
      </c>
      <c r="H275" s="159">
        <v>-0.09</v>
      </c>
      <c r="I275" s="160"/>
      <c r="L275" s="156"/>
      <c r="M275" s="161"/>
      <c r="T275" s="162"/>
      <c r="AT275" s="157" t="s">
        <v>177</v>
      </c>
      <c r="AU275" s="157" t="s">
        <v>85</v>
      </c>
      <c r="AV275" s="13" t="s">
        <v>85</v>
      </c>
      <c r="AW275" s="13" t="s">
        <v>33</v>
      </c>
      <c r="AX275" s="13" t="s">
        <v>72</v>
      </c>
      <c r="AY275" s="157" t="s">
        <v>166</v>
      </c>
    </row>
    <row r="276" spans="2:65" s="13" customFormat="1">
      <c r="B276" s="156"/>
      <c r="D276" s="150" t="s">
        <v>177</v>
      </c>
      <c r="E276" s="157" t="s">
        <v>19</v>
      </c>
      <c r="F276" s="158" t="s">
        <v>359</v>
      </c>
      <c r="H276" s="159">
        <v>-0.12</v>
      </c>
      <c r="I276" s="160"/>
      <c r="L276" s="156"/>
      <c r="M276" s="161"/>
      <c r="T276" s="162"/>
      <c r="AT276" s="157" t="s">
        <v>177</v>
      </c>
      <c r="AU276" s="157" t="s">
        <v>85</v>
      </c>
      <c r="AV276" s="13" t="s">
        <v>85</v>
      </c>
      <c r="AW276" s="13" t="s">
        <v>33</v>
      </c>
      <c r="AX276" s="13" t="s">
        <v>72</v>
      </c>
      <c r="AY276" s="157" t="s">
        <v>166</v>
      </c>
    </row>
    <row r="277" spans="2:65" s="13" customFormat="1">
      <c r="B277" s="156"/>
      <c r="D277" s="150" t="s">
        <v>177</v>
      </c>
      <c r="E277" s="157" t="s">
        <v>19</v>
      </c>
      <c r="F277" s="158" t="s">
        <v>360</v>
      </c>
      <c r="H277" s="159">
        <v>0.12</v>
      </c>
      <c r="I277" s="160"/>
      <c r="L277" s="156"/>
      <c r="M277" s="161"/>
      <c r="T277" s="162"/>
      <c r="AT277" s="157" t="s">
        <v>177</v>
      </c>
      <c r="AU277" s="157" t="s">
        <v>85</v>
      </c>
      <c r="AV277" s="13" t="s">
        <v>85</v>
      </c>
      <c r="AW277" s="13" t="s">
        <v>33</v>
      </c>
      <c r="AX277" s="13" t="s">
        <v>72</v>
      </c>
      <c r="AY277" s="157" t="s">
        <v>166</v>
      </c>
    </row>
    <row r="278" spans="2:65" s="13" customFormat="1">
      <c r="B278" s="156"/>
      <c r="D278" s="150" t="s">
        <v>177</v>
      </c>
      <c r="E278" s="157" t="s">
        <v>19</v>
      </c>
      <c r="F278" s="158" t="s">
        <v>361</v>
      </c>
      <c r="H278" s="159">
        <v>9.31</v>
      </c>
      <c r="I278" s="160"/>
      <c r="L278" s="156"/>
      <c r="M278" s="161"/>
      <c r="T278" s="162"/>
      <c r="AT278" s="157" t="s">
        <v>177</v>
      </c>
      <c r="AU278" s="157" t="s">
        <v>85</v>
      </c>
      <c r="AV278" s="13" t="s">
        <v>85</v>
      </c>
      <c r="AW278" s="13" t="s">
        <v>33</v>
      </c>
      <c r="AX278" s="13" t="s">
        <v>72</v>
      </c>
      <c r="AY278" s="157" t="s">
        <v>166</v>
      </c>
    </row>
    <row r="279" spans="2:65" s="13" customFormat="1">
      <c r="B279" s="156"/>
      <c r="D279" s="150" t="s">
        <v>177</v>
      </c>
      <c r="E279" s="157" t="s">
        <v>19</v>
      </c>
      <c r="F279" s="158" t="s">
        <v>362</v>
      </c>
      <c r="H279" s="159">
        <v>3.63</v>
      </c>
      <c r="I279" s="160"/>
      <c r="L279" s="156"/>
      <c r="M279" s="161"/>
      <c r="T279" s="162"/>
      <c r="AT279" s="157" t="s">
        <v>177</v>
      </c>
      <c r="AU279" s="157" t="s">
        <v>85</v>
      </c>
      <c r="AV279" s="13" t="s">
        <v>85</v>
      </c>
      <c r="AW279" s="13" t="s">
        <v>33</v>
      </c>
      <c r="AX279" s="13" t="s">
        <v>72</v>
      </c>
      <c r="AY279" s="157" t="s">
        <v>166</v>
      </c>
    </row>
    <row r="280" spans="2:65" s="13" customFormat="1">
      <c r="B280" s="156"/>
      <c r="D280" s="150" t="s">
        <v>177</v>
      </c>
      <c r="E280" s="157" t="s">
        <v>19</v>
      </c>
      <c r="F280" s="158" t="s">
        <v>344</v>
      </c>
      <c r="H280" s="159">
        <v>2.4750000000000001</v>
      </c>
      <c r="I280" s="160"/>
      <c r="L280" s="156"/>
      <c r="M280" s="161"/>
      <c r="T280" s="162"/>
      <c r="AT280" s="157" t="s">
        <v>177</v>
      </c>
      <c r="AU280" s="157" t="s">
        <v>85</v>
      </c>
      <c r="AV280" s="13" t="s">
        <v>85</v>
      </c>
      <c r="AW280" s="13" t="s">
        <v>33</v>
      </c>
      <c r="AX280" s="13" t="s">
        <v>72</v>
      </c>
      <c r="AY280" s="157" t="s">
        <v>166</v>
      </c>
    </row>
    <row r="281" spans="2:65" s="13" customFormat="1">
      <c r="B281" s="156"/>
      <c r="D281" s="150" t="s">
        <v>177</v>
      </c>
      <c r="E281" s="157" t="s">
        <v>19</v>
      </c>
      <c r="F281" s="158" t="s">
        <v>363</v>
      </c>
      <c r="H281" s="159">
        <v>60.731999999999999</v>
      </c>
      <c r="I281" s="160"/>
      <c r="L281" s="156"/>
      <c r="M281" s="161"/>
      <c r="T281" s="162"/>
      <c r="AT281" s="157" t="s">
        <v>177</v>
      </c>
      <c r="AU281" s="157" t="s">
        <v>85</v>
      </c>
      <c r="AV281" s="13" t="s">
        <v>85</v>
      </c>
      <c r="AW281" s="13" t="s">
        <v>33</v>
      </c>
      <c r="AX281" s="13" t="s">
        <v>72</v>
      </c>
      <c r="AY281" s="157" t="s">
        <v>166</v>
      </c>
    </row>
    <row r="282" spans="2:65" s="14" customFormat="1">
      <c r="B282" s="163"/>
      <c r="D282" s="150" t="s">
        <v>177</v>
      </c>
      <c r="E282" s="164" t="s">
        <v>19</v>
      </c>
      <c r="F282" s="165" t="s">
        <v>217</v>
      </c>
      <c r="H282" s="166">
        <v>496.26600000000002</v>
      </c>
      <c r="I282" s="167"/>
      <c r="L282" s="163"/>
      <c r="M282" s="168"/>
      <c r="T282" s="169"/>
      <c r="AT282" s="164" t="s">
        <v>177</v>
      </c>
      <c r="AU282" s="164" t="s">
        <v>85</v>
      </c>
      <c r="AV282" s="14" t="s">
        <v>184</v>
      </c>
      <c r="AW282" s="14" t="s">
        <v>33</v>
      </c>
      <c r="AX282" s="14" t="s">
        <v>72</v>
      </c>
      <c r="AY282" s="164" t="s">
        <v>166</v>
      </c>
    </row>
    <row r="283" spans="2:65" s="12" customFormat="1">
      <c r="B283" s="149"/>
      <c r="D283" s="150" t="s">
        <v>177</v>
      </c>
      <c r="E283" s="151" t="s">
        <v>19</v>
      </c>
      <c r="F283" s="152" t="s">
        <v>364</v>
      </c>
      <c r="H283" s="151" t="s">
        <v>19</v>
      </c>
      <c r="I283" s="153"/>
      <c r="L283" s="149"/>
      <c r="M283" s="154"/>
      <c r="T283" s="155"/>
      <c r="AT283" s="151" t="s">
        <v>177</v>
      </c>
      <c r="AU283" s="151" t="s">
        <v>85</v>
      </c>
      <c r="AV283" s="12" t="s">
        <v>79</v>
      </c>
      <c r="AW283" s="12" t="s">
        <v>33</v>
      </c>
      <c r="AX283" s="12" t="s">
        <v>72</v>
      </c>
      <c r="AY283" s="151" t="s">
        <v>166</v>
      </c>
    </row>
    <row r="284" spans="2:65" s="13" customFormat="1">
      <c r="B284" s="156"/>
      <c r="D284" s="150" t="s">
        <v>177</v>
      </c>
      <c r="E284" s="157" t="s">
        <v>19</v>
      </c>
      <c r="F284" s="158" t="s">
        <v>365</v>
      </c>
      <c r="H284" s="159">
        <v>496.26600000000002</v>
      </c>
      <c r="I284" s="160"/>
      <c r="L284" s="156"/>
      <c r="M284" s="161"/>
      <c r="T284" s="162"/>
      <c r="AT284" s="157" t="s">
        <v>177</v>
      </c>
      <c r="AU284" s="157" t="s">
        <v>85</v>
      </c>
      <c r="AV284" s="13" t="s">
        <v>85</v>
      </c>
      <c r="AW284" s="13" t="s">
        <v>33</v>
      </c>
      <c r="AX284" s="13" t="s">
        <v>72</v>
      </c>
      <c r="AY284" s="157" t="s">
        <v>166</v>
      </c>
    </row>
    <row r="285" spans="2:65" s="15" customFormat="1">
      <c r="B285" s="170"/>
      <c r="D285" s="150" t="s">
        <v>177</v>
      </c>
      <c r="E285" s="171" t="s">
        <v>19</v>
      </c>
      <c r="F285" s="172" t="s">
        <v>228</v>
      </c>
      <c r="H285" s="173">
        <v>992.53200000000004</v>
      </c>
      <c r="I285" s="174"/>
      <c r="L285" s="170"/>
      <c r="M285" s="175"/>
      <c r="T285" s="176"/>
      <c r="AT285" s="171" t="s">
        <v>177</v>
      </c>
      <c r="AU285" s="171" t="s">
        <v>85</v>
      </c>
      <c r="AV285" s="15" t="s">
        <v>173</v>
      </c>
      <c r="AW285" s="15" t="s">
        <v>33</v>
      </c>
      <c r="AX285" s="15" t="s">
        <v>79</v>
      </c>
      <c r="AY285" s="171" t="s">
        <v>166</v>
      </c>
    </row>
    <row r="286" spans="2:65" s="1" customFormat="1" ht="24.2" customHeight="1">
      <c r="B286" s="33"/>
      <c r="C286" s="132" t="s">
        <v>366</v>
      </c>
      <c r="D286" s="132" t="s">
        <v>168</v>
      </c>
      <c r="E286" s="133" t="s">
        <v>367</v>
      </c>
      <c r="F286" s="134" t="s">
        <v>368</v>
      </c>
      <c r="G286" s="135" t="s">
        <v>232</v>
      </c>
      <c r="H286" s="136">
        <v>496.26600000000002</v>
      </c>
      <c r="I286" s="137"/>
      <c r="J286" s="138">
        <f>ROUND(I286*H286,2)</f>
        <v>0</v>
      </c>
      <c r="K286" s="134" t="s">
        <v>172</v>
      </c>
      <c r="L286" s="33"/>
      <c r="M286" s="139" t="s">
        <v>19</v>
      </c>
      <c r="N286" s="140" t="s">
        <v>44</v>
      </c>
      <c r="P286" s="141">
        <f>O286*H286</f>
        <v>0</v>
      </c>
      <c r="Q286" s="141">
        <v>4.3800000000000002E-3</v>
      </c>
      <c r="R286" s="141">
        <f>Q286*H286</f>
        <v>2.17364508</v>
      </c>
      <c r="S286" s="141">
        <v>0</v>
      </c>
      <c r="T286" s="142">
        <f>S286*H286</f>
        <v>0</v>
      </c>
      <c r="AR286" s="143" t="s">
        <v>173</v>
      </c>
      <c r="AT286" s="143" t="s">
        <v>168</v>
      </c>
      <c r="AU286" s="143" t="s">
        <v>85</v>
      </c>
      <c r="AY286" s="18" t="s">
        <v>166</v>
      </c>
      <c r="BE286" s="144">
        <f>IF(N286="základní",J286,0)</f>
        <v>0</v>
      </c>
      <c r="BF286" s="144">
        <f>IF(N286="snížená",J286,0)</f>
        <v>0</v>
      </c>
      <c r="BG286" s="144">
        <f>IF(N286="zákl. přenesená",J286,0)</f>
        <v>0</v>
      </c>
      <c r="BH286" s="144">
        <f>IF(N286="sníž. přenesená",J286,0)</f>
        <v>0</v>
      </c>
      <c r="BI286" s="144">
        <f>IF(N286="nulová",J286,0)</f>
        <v>0</v>
      </c>
      <c r="BJ286" s="18" t="s">
        <v>85</v>
      </c>
      <c r="BK286" s="144">
        <f>ROUND(I286*H286,2)</f>
        <v>0</v>
      </c>
      <c r="BL286" s="18" t="s">
        <v>173</v>
      </c>
      <c r="BM286" s="143" t="s">
        <v>369</v>
      </c>
    </row>
    <row r="287" spans="2:65" s="1" customFormat="1">
      <c r="B287" s="33"/>
      <c r="D287" s="145" t="s">
        <v>175</v>
      </c>
      <c r="F287" s="146" t="s">
        <v>370</v>
      </c>
      <c r="I287" s="147"/>
      <c r="L287" s="33"/>
      <c r="M287" s="148"/>
      <c r="T287" s="54"/>
      <c r="AT287" s="18" t="s">
        <v>175</v>
      </c>
      <c r="AU287" s="18" t="s">
        <v>85</v>
      </c>
    </row>
    <row r="288" spans="2:65" s="1" customFormat="1" ht="21.75" customHeight="1">
      <c r="B288" s="33"/>
      <c r="C288" s="132" t="s">
        <v>7</v>
      </c>
      <c r="D288" s="132" t="s">
        <v>168</v>
      </c>
      <c r="E288" s="133" t="s">
        <v>371</v>
      </c>
      <c r="F288" s="134" t="s">
        <v>372</v>
      </c>
      <c r="G288" s="135" t="s">
        <v>232</v>
      </c>
      <c r="H288" s="136">
        <v>496.26600000000002</v>
      </c>
      <c r="I288" s="137"/>
      <c r="J288" s="138">
        <f>ROUND(I288*H288,2)</f>
        <v>0</v>
      </c>
      <c r="K288" s="134" t="s">
        <v>172</v>
      </c>
      <c r="L288" s="33"/>
      <c r="M288" s="139" t="s">
        <v>19</v>
      </c>
      <c r="N288" s="140" t="s">
        <v>44</v>
      </c>
      <c r="P288" s="141">
        <f>O288*H288</f>
        <v>0</v>
      </c>
      <c r="Q288" s="141">
        <v>4.0000000000000001E-3</v>
      </c>
      <c r="R288" s="141">
        <f>Q288*H288</f>
        <v>1.9850640000000002</v>
      </c>
      <c r="S288" s="141">
        <v>0</v>
      </c>
      <c r="T288" s="142">
        <f>S288*H288</f>
        <v>0</v>
      </c>
      <c r="AR288" s="143" t="s">
        <v>173</v>
      </c>
      <c r="AT288" s="143" t="s">
        <v>168</v>
      </c>
      <c r="AU288" s="143" t="s">
        <v>85</v>
      </c>
      <c r="AY288" s="18" t="s">
        <v>166</v>
      </c>
      <c r="BE288" s="144">
        <f>IF(N288="základní",J288,0)</f>
        <v>0</v>
      </c>
      <c r="BF288" s="144">
        <f>IF(N288="snížená",J288,0)</f>
        <v>0</v>
      </c>
      <c r="BG288" s="144">
        <f>IF(N288="zákl. přenesená",J288,0)</f>
        <v>0</v>
      </c>
      <c r="BH288" s="144">
        <f>IF(N288="sníž. přenesená",J288,0)</f>
        <v>0</v>
      </c>
      <c r="BI288" s="144">
        <f>IF(N288="nulová",J288,0)</f>
        <v>0</v>
      </c>
      <c r="BJ288" s="18" t="s">
        <v>85</v>
      </c>
      <c r="BK288" s="144">
        <f>ROUND(I288*H288,2)</f>
        <v>0</v>
      </c>
      <c r="BL288" s="18" t="s">
        <v>173</v>
      </c>
      <c r="BM288" s="143" t="s">
        <v>373</v>
      </c>
    </row>
    <row r="289" spans="2:65" s="1" customFormat="1">
      <c r="B289" s="33"/>
      <c r="D289" s="145" t="s">
        <v>175</v>
      </c>
      <c r="F289" s="146" t="s">
        <v>374</v>
      </c>
      <c r="I289" s="147"/>
      <c r="L289" s="33"/>
      <c r="M289" s="148"/>
      <c r="T289" s="54"/>
      <c r="AT289" s="18" t="s">
        <v>175</v>
      </c>
      <c r="AU289" s="18" t="s">
        <v>85</v>
      </c>
    </row>
    <row r="290" spans="2:65" s="1" customFormat="1" ht="21.75" customHeight="1">
      <c r="B290" s="33"/>
      <c r="C290" s="132" t="s">
        <v>375</v>
      </c>
      <c r="D290" s="132" t="s">
        <v>168</v>
      </c>
      <c r="E290" s="133" t="s">
        <v>376</v>
      </c>
      <c r="F290" s="134" t="s">
        <v>377</v>
      </c>
      <c r="G290" s="135" t="s">
        <v>232</v>
      </c>
      <c r="H290" s="136">
        <v>34.125999999999998</v>
      </c>
      <c r="I290" s="137"/>
      <c r="J290" s="138">
        <f>ROUND(I290*H290,2)</f>
        <v>0</v>
      </c>
      <c r="K290" s="134" t="s">
        <v>172</v>
      </c>
      <c r="L290" s="33"/>
      <c r="M290" s="139" t="s">
        <v>19</v>
      </c>
      <c r="N290" s="140" t="s">
        <v>44</v>
      </c>
      <c r="P290" s="141">
        <f>O290*H290</f>
        <v>0</v>
      </c>
      <c r="Q290" s="141">
        <v>7.3499999999999998E-3</v>
      </c>
      <c r="R290" s="141">
        <f>Q290*H290</f>
        <v>0.2508261</v>
      </c>
      <c r="S290" s="141">
        <v>0</v>
      </c>
      <c r="T290" s="142">
        <f>S290*H290</f>
        <v>0</v>
      </c>
      <c r="AR290" s="143" t="s">
        <v>173</v>
      </c>
      <c r="AT290" s="143" t="s">
        <v>168</v>
      </c>
      <c r="AU290" s="143" t="s">
        <v>85</v>
      </c>
      <c r="AY290" s="18" t="s">
        <v>166</v>
      </c>
      <c r="BE290" s="144">
        <f>IF(N290="základní",J290,0)</f>
        <v>0</v>
      </c>
      <c r="BF290" s="144">
        <f>IF(N290="snížená",J290,0)</f>
        <v>0</v>
      </c>
      <c r="BG290" s="144">
        <f>IF(N290="zákl. přenesená",J290,0)</f>
        <v>0</v>
      </c>
      <c r="BH290" s="144">
        <f>IF(N290="sníž. přenesená",J290,0)</f>
        <v>0</v>
      </c>
      <c r="BI290" s="144">
        <f>IF(N290="nulová",J290,0)</f>
        <v>0</v>
      </c>
      <c r="BJ290" s="18" t="s">
        <v>85</v>
      </c>
      <c r="BK290" s="144">
        <f>ROUND(I290*H290,2)</f>
        <v>0</v>
      </c>
      <c r="BL290" s="18" t="s">
        <v>173</v>
      </c>
      <c r="BM290" s="143" t="s">
        <v>378</v>
      </c>
    </row>
    <row r="291" spans="2:65" s="1" customFormat="1">
      <c r="B291" s="33"/>
      <c r="D291" s="145" t="s">
        <v>175</v>
      </c>
      <c r="F291" s="146" t="s">
        <v>379</v>
      </c>
      <c r="I291" s="147"/>
      <c r="L291" s="33"/>
      <c r="M291" s="148"/>
      <c r="T291" s="54"/>
      <c r="AT291" s="18" t="s">
        <v>175</v>
      </c>
      <c r="AU291" s="18" t="s">
        <v>85</v>
      </c>
    </row>
    <row r="292" spans="2:65" s="12" customFormat="1">
      <c r="B292" s="149"/>
      <c r="D292" s="150" t="s">
        <v>177</v>
      </c>
      <c r="E292" s="151" t="s">
        <v>19</v>
      </c>
      <c r="F292" s="152" t="s">
        <v>380</v>
      </c>
      <c r="H292" s="151" t="s">
        <v>19</v>
      </c>
      <c r="I292" s="153"/>
      <c r="L292" s="149"/>
      <c r="M292" s="154"/>
      <c r="T292" s="155"/>
      <c r="AT292" s="151" t="s">
        <v>177</v>
      </c>
      <c r="AU292" s="151" t="s">
        <v>85</v>
      </c>
      <c r="AV292" s="12" t="s">
        <v>79</v>
      </c>
      <c r="AW292" s="12" t="s">
        <v>33</v>
      </c>
      <c r="AX292" s="12" t="s">
        <v>72</v>
      </c>
      <c r="AY292" s="151" t="s">
        <v>166</v>
      </c>
    </row>
    <row r="293" spans="2:65" s="13" customFormat="1">
      <c r="B293" s="156"/>
      <c r="D293" s="150" t="s">
        <v>177</v>
      </c>
      <c r="E293" s="157" t="s">
        <v>19</v>
      </c>
      <c r="F293" s="158" t="s">
        <v>381</v>
      </c>
      <c r="H293" s="159">
        <v>13.86</v>
      </c>
      <c r="I293" s="160"/>
      <c r="L293" s="156"/>
      <c r="M293" s="161"/>
      <c r="T293" s="162"/>
      <c r="AT293" s="157" t="s">
        <v>177</v>
      </c>
      <c r="AU293" s="157" t="s">
        <v>85</v>
      </c>
      <c r="AV293" s="13" t="s">
        <v>85</v>
      </c>
      <c r="AW293" s="13" t="s">
        <v>33</v>
      </c>
      <c r="AX293" s="13" t="s">
        <v>72</v>
      </c>
      <c r="AY293" s="157" t="s">
        <v>166</v>
      </c>
    </row>
    <row r="294" spans="2:65" s="13" customFormat="1">
      <c r="B294" s="156"/>
      <c r="D294" s="150" t="s">
        <v>177</v>
      </c>
      <c r="E294" s="157" t="s">
        <v>19</v>
      </c>
      <c r="F294" s="158" t="s">
        <v>382</v>
      </c>
      <c r="H294" s="159">
        <v>-0.72</v>
      </c>
      <c r="I294" s="160"/>
      <c r="L294" s="156"/>
      <c r="M294" s="161"/>
      <c r="T294" s="162"/>
      <c r="AT294" s="157" t="s">
        <v>177</v>
      </c>
      <c r="AU294" s="157" t="s">
        <v>85</v>
      </c>
      <c r="AV294" s="13" t="s">
        <v>85</v>
      </c>
      <c r="AW294" s="13" t="s">
        <v>33</v>
      </c>
      <c r="AX294" s="13" t="s">
        <v>72</v>
      </c>
      <c r="AY294" s="157" t="s">
        <v>166</v>
      </c>
    </row>
    <row r="295" spans="2:65" s="12" customFormat="1">
      <c r="B295" s="149"/>
      <c r="D295" s="150" t="s">
        <v>177</v>
      </c>
      <c r="E295" s="151" t="s">
        <v>19</v>
      </c>
      <c r="F295" s="152" t="s">
        <v>383</v>
      </c>
      <c r="H295" s="151" t="s">
        <v>19</v>
      </c>
      <c r="I295" s="153"/>
      <c r="L295" s="149"/>
      <c r="M295" s="154"/>
      <c r="T295" s="155"/>
      <c r="AT295" s="151" t="s">
        <v>177</v>
      </c>
      <c r="AU295" s="151" t="s">
        <v>85</v>
      </c>
      <c r="AV295" s="12" t="s">
        <v>79</v>
      </c>
      <c r="AW295" s="12" t="s">
        <v>33</v>
      </c>
      <c r="AX295" s="12" t="s">
        <v>72</v>
      </c>
      <c r="AY295" s="151" t="s">
        <v>166</v>
      </c>
    </row>
    <row r="296" spans="2:65" s="13" customFormat="1">
      <c r="B296" s="156"/>
      <c r="D296" s="150" t="s">
        <v>177</v>
      </c>
      <c r="E296" s="157" t="s">
        <v>19</v>
      </c>
      <c r="F296" s="158" t="s">
        <v>384</v>
      </c>
      <c r="H296" s="159">
        <v>13.068</v>
      </c>
      <c r="I296" s="160"/>
      <c r="L296" s="156"/>
      <c r="M296" s="161"/>
      <c r="T296" s="162"/>
      <c r="AT296" s="157" t="s">
        <v>177</v>
      </c>
      <c r="AU296" s="157" t="s">
        <v>85</v>
      </c>
      <c r="AV296" s="13" t="s">
        <v>85</v>
      </c>
      <c r="AW296" s="13" t="s">
        <v>33</v>
      </c>
      <c r="AX296" s="13" t="s">
        <v>72</v>
      </c>
      <c r="AY296" s="157" t="s">
        <v>166</v>
      </c>
    </row>
    <row r="297" spans="2:65" s="13" customFormat="1">
      <c r="B297" s="156"/>
      <c r="D297" s="150" t="s">
        <v>177</v>
      </c>
      <c r="E297" s="157" t="s">
        <v>19</v>
      </c>
      <c r="F297" s="158" t="s">
        <v>385</v>
      </c>
      <c r="H297" s="159">
        <v>5.7</v>
      </c>
      <c r="I297" s="160"/>
      <c r="L297" s="156"/>
      <c r="M297" s="161"/>
      <c r="T297" s="162"/>
      <c r="AT297" s="157" t="s">
        <v>177</v>
      </c>
      <c r="AU297" s="157" t="s">
        <v>85</v>
      </c>
      <c r="AV297" s="13" t="s">
        <v>85</v>
      </c>
      <c r="AW297" s="13" t="s">
        <v>33</v>
      </c>
      <c r="AX297" s="13" t="s">
        <v>72</v>
      </c>
      <c r="AY297" s="157" t="s">
        <v>166</v>
      </c>
    </row>
    <row r="298" spans="2:65" s="13" customFormat="1">
      <c r="B298" s="156"/>
      <c r="D298" s="150" t="s">
        <v>177</v>
      </c>
      <c r="E298" s="157" t="s">
        <v>19</v>
      </c>
      <c r="F298" s="158" t="s">
        <v>386</v>
      </c>
      <c r="H298" s="159">
        <v>6.1159999999999997</v>
      </c>
      <c r="I298" s="160"/>
      <c r="L298" s="156"/>
      <c r="M298" s="161"/>
      <c r="T298" s="162"/>
      <c r="AT298" s="157" t="s">
        <v>177</v>
      </c>
      <c r="AU298" s="157" t="s">
        <v>85</v>
      </c>
      <c r="AV298" s="13" t="s">
        <v>85</v>
      </c>
      <c r="AW298" s="13" t="s">
        <v>33</v>
      </c>
      <c r="AX298" s="13" t="s">
        <v>72</v>
      </c>
      <c r="AY298" s="157" t="s">
        <v>166</v>
      </c>
    </row>
    <row r="299" spans="2:65" s="13" customFormat="1">
      <c r="B299" s="156"/>
      <c r="D299" s="150" t="s">
        <v>177</v>
      </c>
      <c r="E299" s="157" t="s">
        <v>19</v>
      </c>
      <c r="F299" s="158" t="s">
        <v>387</v>
      </c>
      <c r="H299" s="159">
        <v>-1.89</v>
      </c>
      <c r="I299" s="160"/>
      <c r="L299" s="156"/>
      <c r="M299" s="161"/>
      <c r="T299" s="162"/>
      <c r="AT299" s="157" t="s">
        <v>177</v>
      </c>
      <c r="AU299" s="157" t="s">
        <v>85</v>
      </c>
      <c r="AV299" s="13" t="s">
        <v>85</v>
      </c>
      <c r="AW299" s="13" t="s">
        <v>33</v>
      </c>
      <c r="AX299" s="13" t="s">
        <v>72</v>
      </c>
      <c r="AY299" s="157" t="s">
        <v>166</v>
      </c>
    </row>
    <row r="300" spans="2:65" s="13" customFormat="1">
      <c r="B300" s="156"/>
      <c r="D300" s="150" t="s">
        <v>177</v>
      </c>
      <c r="E300" s="157" t="s">
        <v>19</v>
      </c>
      <c r="F300" s="158" t="s">
        <v>388</v>
      </c>
      <c r="H300" s="159">
        <v>-0.48</v>
      </c>
      <c r="I300" s="160"/>
      <c r="L300" s="156"/>
      <c r="M300" s="161"/>
      <c r="T300" s="162"/>
      <c r="AT300" s="157" t="s">
        <v>177</v>
      </c>
      <c r="AU300" s="157" t="s">
        <v>85</v>
      </c>
      <c r="AV300" s="13" t="s">
        <v>85</v>
      </c>
      <c r="AW300" s="13" t="s">
        <v>33</v>
      </c>
      <c r="AX300" s="13" t="s">
        <v>72</v>
      </c>
      <c r="AY300" s="157" t="s">
        <v>166</v>
      </c>
    </row>
    <row r="301" spans="2:65" s="13" customFormat="1">
      <c r="B301" s="156"/>
      <c r="D301" s="150" t="s">
        <v>177</v>
      </c>
      <c r="E301" s="157" t="s">
        <v>19</v>
      </c>
      <c r="F301" s="158" t="s">
        <v>389</v>
      </c>
      <c r="H301" s="159">
        <v>-1.08</v>
      </c>
      <c r="I301" s="160"/>
      <c r="L301" s="156"/>
      <c r="M301" s="161"/>
      <c r="T301" s="162"/>
      <c r="AT301" s="157" t="s">
        <v>177</v>
      </c>
      <c r="AU301" s="157" t="s">
        <v>85</v>
      </c>
      <c r="AV301" s="13" t="s">
        <v>85</v>
      </c>
      <c r="AW301" s="13" t="s">
        <v>33</v>
      </c>
      <c r="AX301" s="13" t="s">
        <v>72</v>
      </c>
      <c r="AY301" s="157" t="s">
        <v>166</v>
      </c>
    </row>
    <row r="302" spans="2:65" s="13" customFormat="1">
      <c r="B302" s="156"/>
      <c r="D302" s="150" t="s">
        <v>177</v>
      </c>
      <c r="E302" s="157" t="s">
        <v>19</v>
      </c>
      <c r="F302" s="158" t="s">
        <v>390</v>
      </c>
      <c r="H302" s="159">
        <v>-0.44800000000000001</v>
      </c>
      <c r="I302" s="160"/>
      <c r="L302" s="156"/>
      <c r="M302" s="161"/>
      <c r="T302" s="162"/>
      <c r="AT302" s="157" t="s">
        <v>177</v>
      </c>
      <c r="AU302" s="157" t="s">
        <v>85</v>
      </c>
      <c r="AV302" s="13" t="s">
        <v>85</v>
      </c>
      <c r="AW302" s="13" t="s">
        <v>33</v>
      </c>
      <c r="AX302" s="13" t="s">
        <v>72</v>
      </c>
      <c r="AY302" s="157" t="s">
        <v>166</v>
      </c>
    </row>
    <row r="303" spans="2:65" s="15" customFormat="1">
      <c r="B303" s="170"/>
      <c r="D303" s="150" t="s">
        <v>177</v>
      </c>
      <c r="E303" s="171" t="s">
        <v>19</v>
      </c>
      <c r="F303" s="172" t="s">
        <v>228</v>
      </c>
      <c r="H303" s="173">
        <v>34.126000000000005</v>
      </c>
      <c r="I303" s="174"/>
      <c r="L303" s="170"/>
      <c r="M303" s="175"/>
      <c r="T303" s="176"/>
      <c r="AT303" s="171" t="s">
        <v>177</v>
      </c>
      <c r="AU303" s="171" t="s">
        <v>85</v>
      </c>
      <c r="AV303" s="15" t="s">
        <v>173</v>
      </c>
      <c r="AW303" s="15" t="s">
        <v>33</v>
      </c>
      <c r="AX303" s="15" t="s">
        <v>79</v>
      </c>
      <c r="AY303" s="171" t="s">
        <v>166</v>
      </c>
    </row>
    <row r="304" spans="2:65" s="1" customFormat="1" ht="24.2" customHeight="1">
      <c r="B304" s="33"/>
      <c r="C304" s="132" t="s">
        <v>391</v>
      </c>
      <c r="D304" s="132" t="s">
        <v>168</v>
      </c>
      <c r="E304" s="133" t="s">
        <v>392</v>
      </c>
      <c r="F304" s="134" t="s">
        <v>393</v>
      </c>
      <c r="G304" s="135" t="s">
        <v>232</v>
      </c>
      <c r="H304" s="136">
        <v>34.125999999999998</v>
      </c>
      <c r="I304" s="137"/>
      <c r="J304" s="138">
        <f>ROUND(I304*H304,2)</f>
        <v>0</v>
      </c>
      <c r="K304" s="134" t="s">
        <v>172</v>
      </c>
      <c r="L304" s="33"/>
      <c r="M304" s="139" t="s">
        <v>19</v>
      </c>
      <c r="N304" s="140" t="s">
        <v>44</v>
      </c>
      <c r="P304" s="141">
        <f>O304*H304</f>
        <v>0</v>
      </c>
      <c r="Q304" s="141">
        <v>1.54E-2</v>
      </c>
      <c r="R304" s="141">
        <f>Q304*H304</f>
        <v>0.52554040000000002</v>
      </c>
      <c r="S304" s="141">
        <v>0</v>
      </c>
      <c r="T304" s="142">
        <f>S304*H304</f>
        <v>0</v>
      </c>
      <c r="AR304" s="143" t="s">
        <v>173</v>
      </c>
      <c r="AT304" s="143" t="s">
        <v>168</v>
      </c>
      <c r="AU304" s="143" t="s">
        <v>85</v>
      </c>
      <c r="AY304" s="18" t="s">
        <v>166</v>
      </c>
      <c r="BE304" s="144">
        <f>IF(N304="základní",J304,0)</f>
        <v>0</v>
      </c>
      <c r="BF304" s="144">
        <f>IF(N304="snížená",J304,0)</f>
        <v>0</v>
      </c>
      <c r="BG304" s="144">
        <f>IF(N304="zákl. přenesená",J304,0)</f>
        <v>0</v>
      </c>
      <c r="BH304" s="144">
        <f>IF(N304="sníž. přenesená",J304,0)</f>
        <v>0</v>
      </c>
      <c r="BI304" s="144">
        <f>IF(N304="nulová",J304,0)</f>
        <v>0</v>
      </c>
      <c r="BJ304" s="18" t="s">
        <v>85</v>
      </c>
      <c r="BK304" s="144">
        <f>ROUND(I304*H304,2)</f>
        <v>0</v>
      </c>
      <c r="BL304" s="18" t="s">
        <v>173</v>
      </c>
      <c r="BM304" s="143" t="s">
        <v>394</v>
      </c>
    </row>
    <row r="305" spans="2:65" s="1" customFormat="1">
      <c r="B305" s="33"/>
      <c r="D305" s="145" t="s">
        <v>175</v>
      </c>
      <c r="F305" s="146" t="s">
        <v>395</v>
      </c>
      <c r="I305" s="147"/>
      <c r="L305" s="33"/>
      <c r="M305" s="148"/>
      <c r="T305" s="54"/>
      <c r="AT305" s="18" t="s">
        <v>175</v>
      </c>
      <c r="AU305" s="18" t="s">
        <v>85</v>
      </c>
    </row>
    <row r="306" spans="2:65" s="1" customFormat="1" ht="24.2" customHeight="1">
      <c r="B306" s="33"/>
      <c r="C306" s="132" t="s">
        <v>396</v>
      </c>
      <c r="D306" s="132" t="s">
        <v>168</v>
      </c>
      <c r="E306" s="133" t="s">
        <v>397</v>
      </c>
      <c r="F306" s="134" t="s">
        <v>398</v>
      </c>
      <c r="G306" s="135" t="s">
        <v>232</v>
      </c>
      <c r="H306" s="136">
        <v>34.125999999999998</v>
      </c>
      <c r="I306" s="137"/>
      <c r="J306" s="138">
        <f>ROUND(I306*H306,2)</f>
        <v>0</v>
      </c>
      <c r="K306" s="134" t="s">
        <v>172</v>
      </c>
      <c r="L306" s="33"/>
      <c r="M306" s="139" t="s">
        <v>19</v>
      </c>
      <c r="N306" s="140" t="s">
        <v>44</v>
      </c>
      <c r="P306" s="141">
        <f>O306*H306</f>
        <v>0</v>
      </c>
      <c r="Q306" s="141">
        <v>7.9000000000000008E-3</v>
      </c>
      <c r="R306" s="141">
        <f>Q306*H306</f>
        <v>0.26959539999999999</v>
      </c>
      <c r="S306" s="141">
        <v>0</v>
      </c>
      <c r="T306" s="142">
        <f>S306*H306</f>
        <v>0</v>
      </c>
      <c r="AR306" s="143" t="s">
        <v>173</v>
      </c>
      <c r="AT306" s="143" t="s">
        <v>168</v>
      </c>
      <c r="AU306" s="143" t="s">
        <v>85</v>
      </c>
      <c r="AY306" s="18" t="s">
        <v>166</v>
      </c>
      <c r="BE306" s="144">
        <f>IF(N306="základní",J306,0)</f>
        <v>0</v>
      </c>
      <c r="BF306" s="144">
        <f>IF(N306="snížená",J306,0)</f>
        <v>0</v>
      </c>
      <c r="BG306" s="144">
        <f>IF(N306="zákl. přenesená",J306,0)</f>
        <v>0</v>
      </c>
      <c r="BH306" s="144">
        <f>IF(N306="sníž. přenesená",J306,0)</f>
        <v>0</v>
      </c>
      <c r="BI306" s="144">
        <f>IF(N306="nulová",J306,0)</f>
        <v>0</v>
      </c>
      <c r="BJ306" s="18" t="s">
        <v>85</v>
      </c>
      <c r="BK306" s="144">
        <f>ROUND(I306*H306,2)</f>
        <v>0</v>
      </c>
      <c r="BL306" s="18" t="s">
        <v>173</v>
      </c>
      <c r="BM306" s="143" t="s">
        <v>399</v>
      </c>
    </row>
    <row r="307" spans="2:65" s="1" customFormat="1">
      <c r="B307" s="33"/>
      <c r="D307" s="145" t="s">
        <v>175</v>
      </c>
      <c r="F307" s="146" t="s">
        <v>400</v>
      </c>
      <c r="I307" s="147"/>
      <c r="L307" s="33"/>
      <c r="M307" s="148"/>
      <c r="T307" s="54"/>
      <c r="AT307" s="18" t="s">
        <v>175</v>
      </c>
      <c r="AU307" s="18" t="s">
        <v>85</v>
      </c>
    </row>
    <row r="308" spans="2:65" s="1" customFormat="1" ht="16.5" customHeight="1">
      <c r="B308" s="33"/>
      <c r="C308" s="132" t="s">
        <v>401</v>
      </c>
      <c r="D308" s="132" t="s">
        <v>168</v>
      </c>
      <c r="E308" s="133" t="s">
        <v>402</v>
      </c>
      <c r="F308" s="134" t="s">
        <v>403</v>
      </c>
      <c r="G308" s="135" t="s">
        <v>232</v>
      </c>
      <c r="H308" s="136">
        <v>7.55</v>
      </c>
      <c r="I308" s="137"/>
      <c r="J308" s="138">
        <f>ROUND(I308*H308,2)</f>
        <v>0</v>
      </c>
      <c r="K308" s="134" t="s">
        <v>172</v>
      </c>
      <c r="L308" s="33"/>
      <c r="M308" s="139" t="s">
        <v>19</v>
      </c>
      <c r="N308" s="140" t="s">
        <v>44</v>
      </c>
      <c r="P308" s="141">
        <f>O308*H308</f>
        <v>0</v>
      </c>
      <c r="Q308" s="141">
        <v>3.8199999999999998E-2</v>
      </c>
      <c r="R308" s="141">
        <f>Q308*H308</f>
        <v>0.28841</v>
      </c>
      <c r="S308" s="141">
        <v>0</v>
      </c>
      <c r="T308" s="142">
        <f>S308*H308</f>
        <v>0</v>
      </c>
      <c r="AR308" s="143" t="s">
        <v>173</v>
      </c>
      <c r="AT308" s="143" t="s">
        <v>168</v>
      </c>
      <c r="AU308" s="143" t="s">
        <v>85</v>
      </c>
      <c r="AY308" s="18" t="s">
        <v>166</v>
      </c>
      <c r="BE308" s="144">
        <f>IF(N308="základní",J308,0)</f>
        <v>0</v>
      </c>
      <c r="BF308" s="144">
        <f>IF(N308="snížená",J308,0)</f>
        <v>0</v>
      </c>
      <c r="BG308" s="144">
        <f>IF(N308="zákl. přenesená",J308,0)</f>
        <v>0</v>
      </c>
      <c r="BH308" s="144">
        <f>IF(N308="sníž. přenesená",J308,0)</f>
        <v>0</v>
      </c>
      <c r="BI308" s="144">
        <f>IF(N308="nulová",J308,0)</f>
        <v>0</v>
      </c>
      <c r="BJ308" s="18" t="s">
        <v>85</v>
      </c>
      <c r="BK308" s="144">
        <f>ROUND(I308*H308,2)</f>
        <v>0</v>
      </c>
      <c r="BL308" s="18" t="s">
        <v>173</v>
      </c>
      <c r="BM308" s="143" t="s">
        <v>404</v>
      </c>
    </row>
    <row r="309" spans="2:65" s="1" customFormat="1">
      <c r="B309" s="33"/>
      <c r="D309" s="145" t="s">
        <v>175</v>
      </c>
      <c r="F309" s="146" t="s">
        <v>405</v>
      </c>
      <c r="I309" s="147"/>
      <c r="L309" s="33"/>
      <c r="M309" s="148"/>
      <c r="T309" s="54"/>
      <c r="AT309" s="18" t="s">
        <v>175</v>
      </c>
      <c r="AU309" s="18" t="s">
        <v>85</v>
      </c>
    </row>
    <row r="310" spans="2:65" s="12" customFormat="1">
      <c r="B310" s="149"/>
      <c r="D310" s="150" t="s">
        <v>177</v>
      </c>
      <c r="E310" s="151" t="s">
        <v>19</v>
      </c>
      <c r="F310" s="152" t="s">
        <v>213</v>
      </c>
      <c r="H310" s="151" t="s">
        <v>19</v>
      </c>
      <c r="I310" s="153"/>
      <c r="L310" s="149"/>
      <c r="M310" s="154"/>
      <c r="T310" s="155"/>
      <c r="AT310" s="151" t="s">
        <v>177</v>
      </c>
      <c r="AU310" s="151" t="s">
        <v>85</v>
      </c>
      <c r="AV310" s="12" t="s">
        <v>79</v>
      </c>
      <c r="AW310" s="12" t="s">
        <v>33</v>
      </c>
      <c r="AX310" s="12" t="s">
        <v>72</v>
      </c>
      <c r="AY310" s="151" t="s">
        <v>166</v>
      </c>
    </row>
    <row r="311" spans="2:65" s="13" customFormat="1">
      <c r="B311" s="156"/>
      <c r="D311" s="150" t="s">
        <v>177</v>
      </c>
      <c r="E311" s="157" t="s">
        <v>19</v>
      </c>
      <c r="F311" s="158" t="s">
        <v>406</v>
      </c>
      <c r="H311" s="159">
        <v>2.04</v>
      </c>
      <c r="I311" s="160"/>
      <c r="L311" s="156"/>
      <c r="M311" s="161"/>
      <c r="T311" s="162"/>
      <c r="AT311" s="157" t="s">
        <v>177</v>
      </c>
      <c r="AU311" s="157" t="s">
        <v>85</v>
      </c>
      <c r="AV311" s="13" t="s">
        <v>85</v>
      </c>
      <c r="AW311" s="13" t="s">
        <v>33</v>
      </c>
      <c r="AX311" s="13" t="s">
        <v>72</v>
      </c>
      <c r="AY311" s="157" t="s">
        <v>166</v>
      </c>
    </row>
    <row r="312" spans="2:65" s="13" customFormat="1">
      <c r="B312" s="156"/>
      <c r="D312" s="150" t="s">
        <v>177</v>
      </c>
      <c r="E312" s="157" t="s">
        <v>19</v>
      </c>
      <c r="F312" s="158" t="s">
        <v>407</v>
      </c>
      <c r="H312" s="159">
        <v>0.53</v>
      </c>
      <c r="I312" s="160"/>
      <c r="L312" s="156"/>
      <c r="M312" s="161"/>
      <c r="T312" s="162"/>
      <c r="AT312" s="157" t="s">
        <v>177</v>
      </c>
      <c r="AU312" s="157" t="s">
        <v>85</v>
      </c>
      <c r="AV312" s="13" t="s">
        <v>85</v>
      </c>
      <c r="AW312" s="13" t="s">
        <v>33</v>
      </c>
      <c r="AX312" s="13" t="s">
        <v>72</v>
      </c>
      <c r="AY312" s="157" t="s">
        <v>166</v>
      </c>
    </row>
    <row r="313" spans="2:65" s="13" customFormat="1">
      <c r="B313" s="156"/>
      <c r="D313" s="150" t="s">
        <v>177</v>
      </c>
      <c r="E313" s="157" t="s">
        <v>19</v>
      </c>
      <c r="F313" s="158" t="s">
        <v>408</v>
      </c>
      <c r="H313" s="159">
        <v>0.09</v>
      </c>
      <c r="I313" s="160"/>
      <c r="L313" s="156"/>
      <c r="M313" s="161"/>
      <c r="T313" s="162"/>
      <c r="AT313" s="157" t="s">
        <v>177</v>
      </c>
      <c r="AU313" s="157" t="s">
        <v>85</v>
      </c>
      <c r="AV313" s="13" t="s">
        <v>85</v>
      </c>
      <c r="AW313" s="13" t="s">
        <v>33</v>
      </c>
      <c r="AX313" s="13" t="s">
        <v>72</v>
      </c>
      <c r="AY313" s="157" t="s">
        <v>166</v>
      </c>
    </row>
    <row r="314" spans="2:65" s="14" customFormat="1">
      <c r="B314" s="163"/>
      <c r="D314" s="150" t="s">
        <v>177</v>
      </c>
      <c r="E314" s="164" t="s">
        <v>19</v>
      </c>
      <c r="F314" s="165" t="s">
        <v>217</v>
      </c>
      <c r="H314" s="166">
        <v>2.66</v>
      </c>
      <c r="I314" s="167"/>
      <c r="L314" s="163"/>
      <c r="M314" s="168"/>
      <c r="T314" s="169"/>
      <c r="AT314" s="164" t="s">
        <v>177</v>
      </c>
      <c r="AU314" s="164" t="s">
        <v>85</v>
      </c>
      <c r="AV314" s="14" t="s">
        <v>184</v>
      </c>
      <c r="AW314" s="14" t="s">
        <v>33</v>
      </c>
      <c r="AX314" s="14" t="s">
        <v>72</v>
      </c>
      <c r="AY314" s="164" t="s">
        <v>166</v>
      </c>
    </row>
    <row r="315" spans="2:65" s="12" customFormat="1">
      <c r="B315" s="149"/>
      <c r="D315" s="150" t="s">
        <v>177</v>
      </c>
      <c r="E315" s="151" t="s">
        <v>19</v>
      </c>
      <c r="F315" s="152" t="s">
        <v>218</v>
      </c>
      <c r="H315" s="151" t="s">
        <v>19</v>
      </c>
      <c r="I315" s="153"/>
      <c r="L315" s="149"/>
      <c r="M315" s="154"/>
      <c r="T315" s="155"/>
      <c r="AT315" s="151" t="s">
        <v>177</v>
      </c>
      <c r="AU315" s="151" t="s">
        <v>85</v>
      </c>
      <c r="AV315" s="12" t="s">
        <v>79</v>
      </c>
      <c r="AW315" s="12" t="s">
        <v>33</v>
      </c>
      <c r="AX315" s="12" t="s">
        <v>72</v>
      </c>
      <c r="AY315" s="151" t="s">
        <v>166</v>
      </c>
    </row>
    <row r="316" spans="2:65" s="13" customFormat="1">
      <c r="B316" s="156"/>
      <c r="D316" s="150" t="s">
        <v>177</v>
      </c>
      <c r="E316" s="157" t="s">
        <v>19</v>
      </c>
      <c r="F316" s="158" t="s">
        <v>409</v>
      </c>
      <c r="H316" s="159">
        <v>4.8449999999999998</v>
      </c>
      <c r="I316" s="160"/>
      <c r="L316" s="156"/>
      <c r="M316" s="161"/>
      <c r="T316" s="162"/>
      <c r="AT316" s="157" t="s">
        <v>177</v>
      </c>
      <c r="AU316" s="157" t="s">
        <v>85</v>
      </c>
      <c r="AV316" s="13" t="s">
        <v>85</v>
      </c>
      <c r="AW316" s="13" t="s">
        <v>33</v>
      </c>
      <c r="AX316" s="13" t="s">
        <v>72</v>
      </c>
      <c r="AY316" s="157" t="s">
        <v>166</v>
      </c>
    </row>
    <row r="317" spans="2:65" s="13" customFormat="1">
      <c r="B317" s="156"/>
      <c r="D317" s="150" t="s">
        <v>177</v>
      </c>
      <c r="E317" s="157" t="s">
        <v>19</v>
      </c>
      <c r="F317" s="158" t="s">
        <v>410</v>
      </c>
      <c r="H317" s="159">
        <v>4.4999999999999998E-2</v>
      </c>
      <c r="I317" s="160"/>
      <c r="L317" s="156"/>
      <c r="M317" s="161"/>
      <c r="T317" s="162"/>
      <c r="AT317" s="157" t="s">
        <v>177</v>
      </c>
      <c r="AU317" s="157" t="s">
        <v>85</v>
      </c>
      <c r="AV317" s="13" t="s">
        <v>85</v>
      </c>
      <c r="AW317" s="13" t="s">
        <v>33</v>
      </c>
      <c r="AX317" s="13" t="s">
        <v>72</v>
      </c>
      <c r="AY317" s="157" t="s">
        <v>166</v>
      </c>
    </row>
    <row r="318" spans="2:65" s="14" customFormat="1">
      <c r="B318" s="163"/>
      <c r="D318" s="150" t="s">
        <v>177</v>
      </c>
      <c r="E318" s="164" t="s">
        <v>19</v>
      </c>
      <c r="F318" s="165" t="s">
        <v>217</v>
      </c>
      <c r="H318" s="166">
        <v>4.8899999999999997</v>
      </c>
      <c r="I318" s="167"/>
      <c r="L318" s="163"/>
      <c r="M318" s="168"/>
      <c r="T318" s="169"/>
      <c r="AT318" s="164" t="s">
        <v>177</v>
      </c>
      <c r="AU318" s="164" t="s">
        <v>85</v>
      </c>
      <c r="AV318" s="14" t="s">
        <v>184</v>
      </c>
      <c r="AW318" s="14" t="s">
        <v>33</v>
      </c>
      <c r="AX318" s="14" t="s">
        <v>72</v>
      </c>
      <c r="AY318" s="164" t="s">
        <v>166</v>
      </c>
    </row>
    <row r="319" spans="2:65" s="15" customFormat="1">
      <c r="B319" s="170"/>
      <c r="D319" s="150" t="s">
        <v>177</v>
      </c>
      <c r="E319" s="171" t="s">
        <v>19</v>
      </c>
      <c r="F319" s="172" t="s">
        <v>228</v>
      </c>
      <c r="H319" s="173">
        <v>7.55</v>
      </c>
      <c r="I319" s="174"/>
      <c r="L319" s="170"/>
      <c r="M319" s="175"/>
      <c r="T319" s="176"/>
      <c r="AT319" s="171" t="s">
        <v>177</v>
      </c>
      <c r="AU319" s="171" t="s">
        <v>85</v>
      </c>
      <c r="AV319" s="15" t="s">
        <v>173</v>
      </c>
      <c r="AW319" s="15" t="s">
        <v>33</v>
      </c>
      <c r="AX319" s="15" t="s">
        <v>79</v>
      </c>
      <c r="AY319" s="171" t="s">
        <v>166</v>
      </c>
    </row>
    <row r="320" spans="2:65" s="1" customFormat="1" ht="21.75" customHeight="1">
      <c r="B320" s="33"/>
      <c r="C320" s="132" t="s">
        <v>411</v>
      </c>
      <c r="D320" s="132" t="s">
        <v>168</v>
      </c>
      <c r="E320" s="133" t="s">
        <v>412</v>
      </c>
      <c r="F320" s="134" t="s">
        <v>413</v>
      </c>
      <c r="G320" s="135" t="s">
        <v>265</v>
      </c>
      <c r="H320" s="136">
        <v>30</v>
      </c>
      <c r="I320" s="137"/>
      <c r="J320" s="138">
        <f>ROUND(I320*H320,2)</f>
        <v>0</v>
      </c>
      <c r="K320" s="134" t="s">
        <v>172</v>
      </c>
      <c r="L320" s="33"/>
      <c r="M320" s="139" t="s">
        <v>19</v>
      </c>
      <c r="N320" s="140" t="s">
        <v>44</v>
      </c>
      <c r="P320" s="141">
        <f>O320*H320</f>
        <v>0</v>
      </c>
      <c r="Q320" s="141">
        <v>0.14699999999999999</v>
      </c>
      <c r="R320" s="141">
        <f>Q320*H320</f>
        <v>4.41</v>
      </c>
      <c r="S320" s="141">
        <v>0</v>
      </c>
      <c r="T320" s="142">
        <f>S320*H320</f>
        <v>0</v>
      </c>
      <c r="AR320" s="143" t="s">
        <v>173</v>
      </c>
      <c r="AT320" s="143" t="s">
        <v>168</v>
      </c>
      <c r="AU320" s="143" t="s">
        <v>85</v>
      </c>
      <c r="AY320" s="18" t="s">
        <v>166</v>
      </c>
      <c r="BE320" s="144">
        <f>IF(N320="základní",J320,0)</f>
        <v>0</v>
      </c>
      <c r="BF320" s="144">
        <f>IF(N320="snížená",J320,0)</f>
        <v>0</v>
      </c>
      <c r="BG320" s="144">
        <f>IF(N320="zákl. přenesená",J320,0)</f>
        <v>0</v>
      </c>
      <c r="BH320" s="144">
        <f>IF(N320="sníž. přenesená",J320,0)</f>
        <v>0</v>
      </c>
      <c r="BI320" s="144">
        <f>IF(N320="nulová",J320,0)</f>
        <v>0</v>
      </c>
      <c r="BJ320" s="18" t="s">
        <v>85</v>
      </c>
      <c r="BK320" s="144">
        <f>ROUND(I320*H320,2)</f>
        <v>0</v>
      </c>
      <c r="BL320" s="18" t="s">
        <v>173</v>
      </c>
      <c r="BM320" s="143" t="s">
        <v>414</v>
      </c>
    </row>
    <row r="321" spans="2:65" s="1" customFormat="1">
      <c r="B321" s="33"/>
      <c r="D321" s="145" t="s">
        <v>175</v>
      </c>
      <c r="F321" s="146" t="s">
        <v>415</v>
      </c>
      <c r="I321" s="147"/>
      <c r="L321" s="33"/>
      <c r="M321" s="148"/>
      <c r="T321" s="54"/>
      <c r="AT321" s="18" t="s">
        <v>175</v>
      </c>
      <c r="AU321" s="18" t="s">
        <v>85</v>
      </c>
    </row>
    <row r="322" spans="2:65" s="12" customFormat="1">
      <c r="B322" s="149"/>
      <c r="D322" s="150" t="s">
        <v>177</v>
      </c>
      <c r="E322" s="151" t="s">
        <v>19</v>
      </c>
      <c r="F322" s="152" t="s">
        <v>416</v>
      </c>
      <c r="H322" s="151" t="s">
        <v>19</v>
      </c>
      <c r="I322" s="153"/>
      <c r="L322" s="149"/>
      <c r="M322" s="154"/>
      <c r="T322" s="155"/>
      <c r="AT322" s="151" t="s">
        <v>177</v>
      </c>
      <c r="AU322" s="151" t="s">
        <v>85</v>
      </c>
      <c r="AV322" s="12" t="s">
        <v>79</v>
      </c>
      <c r="AW322" s="12" t="s">
        <v>33</v>
      </c>
      <c r="AX322" s="12" t="s">
        <v>72</v>
      </c>
      <c r="AY322" s="151" t="s">
        <v>166</v>
      </c>
    </row>
    <row r="323" spans="2:65" s="12" customFormat="1">
      <c r="B323" s="149"/>
      <c r="D323" s="150" t="s">
        <v>177</v>
      </c>
      <c r="E323" s="151" t="s">
        <v>19</v>
      </c>
      <c r="F323" s="152" t="s">
        <v>213</v>
      </c>
      <c r="H323" s="151" t="s">
        <v>19</v>
      </c>
      <c r="I323" s="153"/>
      <c r="L323" s="149"/>
      <c r="M323" s="154"/>
      <c r="T323" s="155"/>
      <c r="AT323" s="151" t="s">
        <v>177</v>
      </c>
      <c r="AU323" s="151" t="s">
        <v>85</v>
      </c>
      <c r="AV323" s="12" t="s">
        <v>79</v>
      </c>
      <c r="AW323" s="12" t="s">
        <v>33</v>
      </c>
      <c r="AX323" s="12" t="s">
        <v>72</v>
      </c>
      <c r="AY323" s="151" t="s">
        <v>166</v>
      </c>
    </row>
    <row r="324" spans="2:65" s="13" customFormat="1">
      <c r="B324" s="156"/>
      <c r="D324" s="150" t="s">
        <v>177</v>
      </c>
      <c r="E324" s="157" t="s">
        <v>19</v>
      </c>
      <c r="F324" s="158" t="s">
        <v>173</v>
      </c>
      <c r="H324" s="159">
        <v>4</v>
      </c>
      <c r="I324" s="160"/>
      <c r="L324" s="156"/>
      <c r="M324" s="161"/>
      <c r="T324" s="162"/>
      <c r="AT324" s="157" t="s">
        <v>177</v>
      </c>
      <c r="AU324" s="157" t="s">
        <v>85</v>
      </c>
      <c r="AV324" s="13" t="s">
        <v>85</v>
      </c>
      <c r="AW324" s="13" t="s">
        <v>33</v>
      </c>
      <c r="AX324" s="13" t="s">
        <v>72</v>
      </c>
      <c r="AY324" s="157" t="s">
        <v>166</v>
      </c>
    </row>
    <row r="325" spans="2:65" s="12" customFormat="1">
      <c r="B325" s="149"/>
      <c r="D325" s="150" t="s">
        <v>177</v>
      </c>
      <c r="E325" s="151" t="s">
        <v>19</v>
      </c>
      <c r="F325" s="152" t="s">
        <v>218</v>
      </c>
      <c r="H325" s="151" t="s">
        <v>19</v>
      </c>
      <c r="I325" s="153"/>
      <c r="L325" s="149"/>
      <c r="M325" s="154"/>
      <c r="T325" s="155"/>
      <c r="AT325" s="151" t="s">
        <v>177</v>
      </c>
      <c r="AU325" s="151" t="s">
        <v>85</v>
      </c>
      <c r="AV325" s="12" t="s">
        <v>79</v>
      </c>
      <c r="AW325" s="12" t="s">
        <v>33</v>
      </c>
      <c r="AX325" s="12" t="s">
        <v>72</v>
      </c>
      <c r="AY325" s="151" t="s">
        <v>166</v>
      </c>
    </row>
    <row r="326" spans="2:65" s="13" customFormat="1">
      <c r="B326" s="156"/>
      <c r="D326" s="150" t="s">
        <v>177</v>
      </c>
      <c r="E326" s="157" t="s">
        <v>19</v>
      </c>
      <c r="F326" s="158" t="s">
        <v>411</v>
      </c>
      <c r="H326" s="159">
        <v>26</v>
      </c>
      <c r="I326" s="160"/>
      <c r="L326" s="156"/>
      <c r="M326" s="161"/>
      <c r="T326" s="162"/>
      <c r="AT326" s="157" t="s">
        <v>177</v>
      </c>
      <c r="AU326" s="157" t="s">
        <v>85</v>
      </c>
      <c r="AV326" s="13" t="s">
        <v>85</v>
      </c>
      <c r="AW326" s="13" t="s">
        <v>33</v>
      </c>
      <c r="AX326" s="13" t="s">
        <v>72</v>
      </c>
      <c r="AY326" s="157" t="s">
        <v>166</v>
      </c>
    </row>
    <row r="327" spans="2:65" s="15" customFormat="1">
      <c r="B327" s="170"/>
      <c r="D327" s="150" t="s">
        <v>177</v>
      </c>
      <c r="E327" s="171" t="s">
        <v>19</v>
      </c>
      <c r="F327" s="172" t="s">
        <v>228</v>
      </c>
      <c r="H327" s="173">
        <v>30</v>
      </c>
      <c r="I327" s="174"/>
      <c r="L327" s="170"/>
      <c r="M327" s="175"/>
      <c r="T327" s="176"/>
      <c r="AT327" s="171" t="s">
        <v>177</v>
      </c>
      <c r="AU327" s="171" t="s">
        <v>85</v>
      </c>
      <c r="AV327" s="15" t="s">
        <v>173</v>
      </c>
      <c r="AW327" s="15" t="s">
        <v>33</v>
      </c>
      <c r="AX327" s="15" t="s">
        <v>79</v>
      </c>
      <c r="AY327" s="171" t="s">
        <v>166</v>
      </c>
    </row>
    <row r="328" spans="2:65" s="1" customFormat="1" ht="16.5" customHeight="1">
      <c r="B328" s="33"/>
      <c r="C328" s="132" t="s">
        <v>417</v>
      </c>
      <c r="D328" s="132" t="s">
        <v>168</v>
      </c>
      <c r="E328" s="133" t="s">
        <v>418</v>
      </c>
      <c r="F328" s="134" t="s">
        <v>419</v>
      </c>
      <c r="G328" s="135" t="s">
        <v>232</v>
      </c>
      <c r="H328" s="136">
        <v>24.251000000000001</v>
      </c>
      <c r="I328" s="137"/>
      <c r="J328" s="138">
        <f>ROUND(I328*H328,2)</f>
        <v>0</v>
      </c>
      <c r="K328" s="134" t="s">
        <v>172</v>
      </c>
      <c r="L328" s="33"/>
      <c r="M328" s="139" t="s">
        <v>19</v>
      </c>
      <c r="N328" s="140" t="s">
        <v>44</v>
      </c>
      <c r="P328" s="141">
        <f>O328*H328</f>
        <v>0</v>
      </c>
      <c r="Q328" s="141">
        <v>3.0450000000000001E-2</v>
      </c>
      <c r="R328" s="141">
        <f>Q328*H328</f>
        <v>0.73844295000000004</v>
      </c>
      <c r="S328" s="141">
        <v>0</v>
      </c>
      <c r="T328" s="142">
        <f>S328*H328</f>
        <v>0</v>
      </c>
      <c r="AR328" s="143" t="s">
        <v>173</v>
      </c>
      <c r="AT328" s="143" t="s">
        <v>168</v>
      </c>
      <c r="AU328" s="143" t="s">
        <v>85</v>
      </c>
      <c r="AY328" s="18" t="s">
        <v>166</v>
      </c>
      <c r="BE328" s="144">
        <f>IF(N328="základní",J328,0)</f>
        <v>0</v>
      </c>
      <c r="BF328" s="144">
        <f>IF(N328="snížená",J328,0)</f>
        <v>0</v>
      </c>
      <c r="BG328" s="144">
        <f>IF(N328="zákl. přenesená",J328,0)</f>
        <v>0</v>
      </c>
      <c r="BH328" s="144">
        <f>IF(N328="sníž. přenesená",J328,0)</f>
        <v>0</v>
      </c>
      <c r="BI328" s="144">
        <f>IF(N328="nulová",J328,0)</f>
        <v>0</v>
      </c>
      <c r="BJ328" s="18" t="s">
        <v>85</v>
      </c>
      <c r="BK328" s="144">
        <f>ROUND(I328*H328,2)</f>
        <v>0</v>
      </c>
      <c r="BL328" s="18" t="s">
        <v>173</v>
      </c>
      <c r="BM328" s="143" t="s">
        <v>420</v>
      </c>
    </row>
    <row r="329" spans="2:65" s="1" customFormat="1">
      <c r="B329" s="33"/>
      <c r="D329" s="145" t="s">
        <v>175</v>
      </c>
      <c r="F329" s="146" t="s">
        <v>421</v>
      </c>
      <c r="I329" s="147"/>
      <c r="L329" s="33"/>
      <c r="M329" s="148"/>
      <c r="T329" s="54"/>
      <c r="AT329" s="18" t="s">
        <v>175</v>
      </c>
      <c r="AU329" s="18" t="s">
        <v>85</v>
      </c>
    </row>
    <row r="330" spans="2:65" s="12" customFormat="1">
      <c r="B330" s="149"/>
      <c r="D330" s="150" t="s">
        <v>177</v>
      </c>
      <c r="E330" s="151" t="s">
        <v>19</v>
      </c>
      <c r="F330" s="152" t="s">
        <v>213</v>
      </c>
      <c r="H330" s="151" t="s">
        <v>19</v>
      </c>
      <c r="I330" s="153"/>
      <c r="L330" s="149"/>
      <c r="M330" s="154"/>
      <c r="T330" s="155"/>
      <c r="AT330" s="151" t="s">
        <v>177</v>
      </c>
      <c r="AU330" s="151" t="s">
        <v>85</v>
      </c>
      <c r="AV330" s="12" t="s">
        <v>79</v>
      </c>
      <c r="AW330" s="12" t="s">
        <v>33</v>
      </c>
      <c r="AX330" s="12" t="s">
        <v>72</v>
      </c>
      <c r="AY330" s="151" t="s">
        <v>166</v>
      </c>
    </row>
    <row r="331" spans="2:65" s="13" customFormat="1">
      <c r="B331" s="156"/>
      <c r="D331" s="150" t="s">
        <v>177</v>
      </c>
      <c r="E331" s="157" t="s">
        <v>19</v>
      </c>
      <c r="F331" s="158" t="s">
        <v>422</v>
      </c>
      <c r="H331" s="159">
        <v>8.2590000000000003</v>
      </c>
      <c r="I331" s="160"/>
      <c r="L331" s="156"/>
      <c r="M331" s="161"/>
      <c r="T331" s="162"/>
      <c r="AT331" s="157" t="s">
        <v>177</v>
      </c>
      <c r="AU331" s="157" t="s">
        <v>85</v>
      </c>
      <c r="AV331" s="13" t="s">
        <v>85</v>
      </c>
      <c r="AW331" s="13" t="s">
        <v>33</v>
      </c>
      <c r="AX331" s="13" t="s">
        <v>72</v>
      </c>
      <c r="AY331" s="157" t="s">
        <v>166</v>
      </c>
    </row>
    <row r="332" spans="2:65" s="13" customFormat="1">
      <c r="B332" s="156"/>
      <c r="D332" s="150" t="s">
        <v>177</v>
      </c>
      <c r="E332" s="157" t="s">
        <v>19</v>
      </c>
      <c r="F332" s="158" t="s">
        <v>423</v>
      </c>
      <c r="H332" s="159">
        <v>0.104</v>
      </c>
      <c r="I332" s="160"/>
      <c r="L332" s="156"/>
      <c r="M332" s="161"/>
      <c r="T332" s="162"/>
      <c r="AT332" s="157" t="s">
        <v>177</v>
      </c>
      <c r="AU332" s="157" t="s">
        <v>85</v>
      </c>
      <c r="AV332" s="13" t="s">
        <v>85</v>
      </c>
      <c r="AW332" s="13" t="s">
        <v>33</v>
      </c>
      <c r="AX332" s="13" t="s">
        <v>72</v>
      </c>
      <c r="AY332" s="157" t="s">
        <v>166</v>
      </c>
    </row>
    <row r="333" spans="2:65" s="14" customFormat="1">
      <c r="B333" s="163"/>
      <c r="D333" s="150" t="s">
        <v>177</v>
      </c>
      <c r="E333" s="164" t="s">
        <v>19</v>
      </c>
      <c r="F333" s="165" t="s">
        <v>217</v>
      </c>
      <c r="H333" s="166">
        <v>8.3629999999999995</v>
      </c>
      <c r="I333" s="167"/>
      <c r="L333" s="163"/>
      <c r="M333" s="168"/>
      <c r="T333" s="169"/>
      <c r="AT333" s="164" t="s">
        <v>177</v>
      </c>
      <c r="AU333" s="164" t="s">
        <v>85</v>
      </c>
      <c r="AV333" s="14" t="s">
        <v>184</v>
      </c>
      <c r="AW333" s="14" t="s">
        <v>33</v>
      </c>
      <c r="AX333" s="14" t="s">
        <v>72</v>
      </c>
      <c r="AY333" s="164" t="s">
        <v>166</v>
      </c>
    </row>
    <row r="334" spans="2:65" s="12" customFormat="1">
      <c r="B334" s="149"/>
      <c r="D334" s="150" t="s">
        <v>177</v>
      </c>
      <c r="E334" s="151" t="s">
        <v>19</v>
      </c>
      <c r="F334" s="152" t="s">
        <v>218</v>
      </c>
      <c r="H334" s="151" t="s">
        <v>19</v>
      </c>
      <c r="I334" s="153"/>
      <c r="L334" s="149"/>
      <c r="M334" s="154"/>
      <c r="T334" s="155"/>
      <c r="AT334" s="151" t="s">
        <v>177</v>
      </c>
      <c r="AU334" s="151" t="s">
        <v>85</v>
      </c>
      <c r="AV334" s="12" t="s">
        <v>79</v>
      </c>
      <c r="AW334" s="12" t="s">
        <v>33</v>
      </c>
      <c r="AX334" s="12" t="s">
        <v>72</v>
      </c>
      <c r="AY334" s="151" t="s">
        <v>166</v>
      </c>
    </row>
    <row r="335" spans="2:65" s="13" customFormat="1" ht="22.5">
      <c r="B335" s="156"/>
      <c r="D335" s="150" t="s">
        <v>177</v>
      </c>
      <c r="E335" s="157" t="s">
        <v>19</v>
      </c>
      <c r="F335" s="158" t="s">
        <v>424</v>
      </c>
      <c r="H335" s="159">
        <v>15.888</v>
      </c>
      <c r="I335" s="160"/>
      <c r="L335" s="156"/>
      <c r="M335" s="161"/>
      <c r="T335" s="162"/>
      <c r="AT335" s="157" t="s">
        <v>177</v>
      </c>
      <c r="AU335" s="157" t="s">
        <v>85</v>
      </c>
      <c r="AV335" s="13" t="s">
        <v>85</v>
      </c>
      <c r="AW335" s="13" t="s">
        <v>33</v>
      </c>
      <c r="AX335" s="13" t="s">
        <v>72</v>
      </c>
      <c r="AY335" s="157" t="s">
        <v>166</v>
      </c>
    </row>
    <row r="336" spans="2:65" s="14" customFormat="1">
      <c r="B336" s="163"/>
      <c r="D336" s="150" t="s">
        <v>177</v>
      </c>
      <c r="E336" s="164" t="s">
        <v>19</v>
      </c>
      <c r="F336" s="165" t="s">
        <v>217</v>
      </c>
      <c r="H336" s="166">
        <v>15.888</v>
      </c>
      <c r="I336" s="167"/>
      <c r="L336" s="163"/>
      <c r="M336" s="168"/>
      <c r="T336" s="169"/>
      <c r="AT336" s="164" t="s">
        <v>177</v>
      </c>
      <c r="AU336" s="164" t="s">
        <v>85</v>
      </c>
      <c r="AV336" s="14" t="s">
        <v>184</v>
      </c>
      <c r="AW336" s="14" t="s">
        <v>33</v>
      </c>
      <c r="AX336" s="14" t="s">
        <v>72</v>
      </c>
      <c r="AY336" s="164" t="s">
        <v>166</v>
      </c>
    </row>
    <row r="337" spans="2:65" s="15" customFormat="1">
      <c r="B337" s="170"/>
      <c r="D337" s="150" t="s">
        <v>177</v>
      </c>
      <c r="E337" s="171" t="s">
        <v>19</v>
      </c>
      <c r="F337" s="172" t="s">
        <v>228</v>
      </c>
      <c r="H337" s="173">
        <v>24.250999999999998</v>
      </c>
      <c r="I337" s="174"/>
      <c r="L337" s="170"/>
      <c r="M337" s="175"/>
      <c r="T337" s="176"/>
      <c r="AT337" s="171" t="s">
        <v>177</v>
      </c>
      <c r="AU337" s="171" t="s">
        <v>85</v>
      </c>
      <c r="AV337" s="15" t="s">
        <v>173</v>
      </c>
      <c r="AW337" s="15" t="s">
        <v>33</v>
      </c>
      <c r="AX337" s="15" t="s">
        <v>79</v>
      </c>
      <c r="AY337" s="171" t="s">
        <v>166</v>
      </c>
    </row>
    <row r="338" spans="2:65" s="1" customFormat="1" ht="24.2" customHeight="1">
      <c r="B338" s="33"/>
      <c r="C338" s="132" t="s">
        <v>425</v>
      </c>
      <c r="D338" s="132" t="s">
        <v>168</v>
      </c>
      <c r="E338" s="133" t="s">
        <v>426</v>
      </c>
      <c r="F338" s="134" t="s">
        <v>427</v>
      </c>
      <c r="G338" s="135" t="s">
        <v>232</v>
      </c>
      <c r="H338" s="136">
        <v>534.75800000000004</v>
      </c>
      <c r="I338" s="137"/>
      <c r="J338" s="138">
        <f>ROUND(I338*H338,2)</f>
        <v>0</v>
      </c>
      <c r="K338" s="134" t="s">
        <v>172</v>
      </c>
      <c r="L338" s="33"/>
      <c r="M338" s="139" t="s">
        <v>19</v>
      </c>
      <c r="N338" s="140" t="s">
        <v>44</v>
      </c>
      <c r="P338" s="141">
        <f>O338*H338</f>
        <v>0</v>
      </c>
      <c r="Q338" s="141">
        <v>1.5599999999999999E-2</v>
      </c>
      <c r="R338" s="141">
        <f>Q338*H338</f>
        <v>8.3422248000000003</v>
      </c>
      <c r="S338" s="141">
        <v>0</v>
      </c>
      <c r="T338" s="142">
        <f>S338*H338</f>
        <v>0</v>
      </c>
      <c r="AR338" s="143" t="s">
        <v>173</v>
      </c>
      <c r="AT338" s="143" t="s">
        <v>168</v>
      </c>
      <c r="AU338" s="143" t="s">
        <v>85</v>
      </c>
      <c r="AY338" s="18" t="s">
        <v>166</v>
      </c>
      <c r="BE338" s="144">
        <f>IF(N338="základní",J338,0)</f>
        <v>0</v>
      </c>
      <c r="BF338" s="144">
        <f>IF(N338="snížená",J338,0)</f>
        <v>0</v>
      </c>
      <c r="BG338" s="144">
        <f>IF(N338="zákl. přenesená",J338,0)</f>
        <v>0</v>
      </c>
      <c r="BH338" s="144">
        <f>IF(N338="sníž. přenesená",J338,0)</f>
        <v>0</v>
      </c>
      <c r="BI338" s="144">
        <f>IF(N338="nulová",J338,0)</f>
        <v>0</v>
      </c>
      <c r="BJ338" s="18" t="s">
        <v>85</v>
      </c>
      <c r="BK338" s="144">
        <f>ROUND(I338*H338,2)</f>
        <v>0</v>
      </c>
      <c r="BL338" s="18" t="s">
        <v>173</v>
      </c>
      <c r="BM338" s="143" t="s">
        <v>428</v>
      </c>
    </row>
    <row r="339" spans="2:65" s="1" customFormat="1">
      <c r="B339" s="33"/>
      <c r="D339" s="145" t="s">
        <v>175</v>
      </c>
      <c r="F339" s="146" t="s">
        <v>429</v>
      </c>
      <c r="I339" s="147"/>
      <c r="L339" s="33"/>
      <c r="M339" s="148"/>
      <c r="T339" s="54"/>
      <c r="AT339" s="18" t="s">
        <v>175</v>
      </c>
      <c r="AU339" s="18" t="s">
        <v>85</v>
      </c>
    </row>
    <row r="340" spans="2:65" s="1" customFormat="1" ht="16.5" customHeight="1">
      <c r="B340" s="33"/>
      <c r="C340" s="132" t="s">
        <v>430</v>
      </c>
      <c r="D340" s="132" t="s">
        <v>168</v>
      </c>
      <c r="E340" s="133" t="s">
        <v>431</v>
      </c>
      <c r="F340" s="134" t="s">
        <v>432</v>
      </c>
      <c r="G340" s="135" t="s">
        <v>257</v>
      </c>
      <c r="H340" s="136">
        <v>68.8</v>
      </c>
      <c r="I340" s="137"/>
      <c r="J340" s="138">
        <f>ROUND(I340*H340,2)</f>
        <v>0</v>
      </c>
      <c r="K340" s="134" t="s">
        <v>172</v>
      </c>
      <c r="L340" s="33"/>
      <c r="M340" s="139" t="s">
        <v>19</v>
      </c>
      <c r="N340" s="140" t="s">
        <v>44</v>
      </c>
      <c r="P340" s="141">
        <f>O340*H340</f>
        <v>0</v>
      </c>
      <c r="Q340" s="141">
        <v>1.5E-3</v>
      </c>
      <c r="R340" s="141">
        <f>Q340*H340</f>
        <v>0.1032</v>
      </c>
      <c r="S340" s="141">
        <v>0</v>
      </c>
      <c r="T340" s="142">
        <f>S340*H340</f>
        <v>0</v>
      </c>
      <c r="AR340" s="143" t="s">
        <v>173</v>
      </c>
      <c r="AT340" s="143" t="s">
        <v>168</v>
      </c>
      <c r="AU340" s="143" t="s">
        <v>85</v>
      </c>
      <c r="AY340" s="18" t="s">
        <v>166</v>
      </c>
      <c r="BE340" s="144">
        <f>IF(N340="základní",J340,0)</f>
        <v>0</v>
      </c>
      <c r="BF340" s="144">
        <f>IF(N340="snížená",J340,0)</f>
        <v>0</v>
      </c>
      <c r="BG340" s="144">
        <f>IF(N340="zákl. přenesená",J340,0)</f>
        <v>0</v>
      </c>
      <c r="BH340" s="144">
        <f>IF(N340="sníž. přenesená",J340,0)</f>
        <v>0</v>
      </c>
      <c r="BI340" s="144">
        <f>IF(N340="nulová",J340,0)</f>
        <v>0</v>
      </c>
      <c r="BJ340" s="18" t="s">
        <v>85</v>
      </c>
      <c r="BK340" s="144">
        <f>ROUND(I340*H340,2)</f>
        <v>0</v>
      </c>
      <c r="BL340" s="18" t="s">
        <v>173</v>
      </c>
      <c r="BM340" s="143" t="s">
        <v>433</v>
      </c>
    </row>
    <row r="341" spans="2:65" s="1" customFormat="1">
      <c r="B341" s="33"/>
      <c r="D341" s="145" t="s">
        <v>175</v>
      </c>
      <c r="F341" s="146" t="s">
        <v>434</v>
      </c>
      <c r="I341" s="147"/>
      <c r="L341" s="33"/>
      <c r="M341" s="148"/>
      <c r="T341" s="54"/>
      <c r="AT341" s="18" t="s">
        <v>175</v>
      </c>
      <c r="AU341" s="18" t="s">
        <v>85</v>
      </c>
    </row>
    <row r="342" spans="2:65" s="12" customFormat="1">
      <c r="B342" s="149"/>
      <c r="D342" s="150" t="s">
        <v>177</v>
      </c>
      <c r="E342" s="151" t="s">
        <v>19</v>
      </c>
      <c r="F342" s="152" t="s">
        <v>435</v>
      </c>
      <c r="H342" s="151" t="s">
        <v>19</v>
      </c>
      <c r="I342" s="153"/>
      <c r="L342" s="149"/>
      <c r="M342" s="154"/>
      <c r="T342" s="155"/>
      <c r="AT342" s="151" t="s">
        <v>177</v>
      </c>
      <c r="AU342" s="151" t="s">
        <v>85</v>
      </c>
      <c r="AV342" s="12" t="s">
        <v>79</v>
      </c>
      <c r="AW342" s="12" t="s">
        <v>33</v>
      </c>
      <c r="AX342" s="12" t="s">
        <v>72</v>
      </c>
      <c r="AY342" s="151" t="s">
        <v>166</v>
      </c>
    </row>
    <row r="343" spans="2:65" s="13" customFormat="1">
      <c r="B343" s="156"/>
      <c r="D343" s="150" t="s">
        <v>177</v>
      </c>
      <c r="E343" s="157" t="s">
        <v>19</v>
      </c>
      <c r="F343" s="158" t="s">
        <v>436</v>
      </c>
      <c r="H343" s="159">
        <v>68.8</v>
      </c>
      <c r="I343" s="160"/>
      <c r="L343" s="156"/>
      <c r="M343" s="161"/>
      <c r="T343" s="162"/>
      <c r="AT343" s="157" t="s">
        <v>177</v>
      </c>
      <c r="AU343" s="157" t="s">
        <v>85</v>
      </c>
      <c r="AV343" s="13" t="s">
        <v>85</v>
      </c>
      <c r="AW343" s="13" t="s">
        <v>33</v>
      </c>
      <c r="AX343" s="13" t="s">
        <v>79</v>
      </c>
      <c r="AY343" s="157" t="s">
        <v>166</v>
      </c>
    </row>
    <row r="344" spans="2:65" s="1" customFormat="1" ht="16.5" customHeight="1">
      <c r="B344" s="33"/>
      <c r="C344" s="132" t="s">
        <v>437</v>
      </c>
      <c r="D344" s="132" t="s">
        <v>168</v>
      </c>
      <c r="E344" s="133" t="s">
        <v>438</v>
      </c>
      <c r="F344" s="134" t="s">
        <v>439</v>
      </c>
      <c r="G344" s="135" t="s">
        <v>232</v>
      </c>
      <c r="H344" s="136">
        <v>2616.8829999999998</v>
      </c>
      <c r="I344" s="137"/>
      <c r="J344" s="138">
        <f>ROUND(I344*H344,2)</f>
        <v>0</v>
      </c>
      <c r="K344" s="134" t="s">
        <v>172</v>
      </c>
      <c r="L344" s="33"/>
      <c r="M344" s="139" t="s">
        <v>19</v>
      </c>
      <c r="N344" s="140" t="s">
        <v>44</v>
      </c>
      <c r="P344" s="141">
        <f>O344*H344</f>
        <v>0</v>
      </c>
      <c r="Q344" s="141">
        <v>2.5999999999999998E-4</v>
      </c>
      <c r="R344" s="141">
        <f>Q344*H344</f>
        <v>0.68038957999999994</v>
      </c>
      <c r="S344" s="141">
        <v>0</v>
      </c>
      <c r="T344" s="142">
        <f>S344*H344</f>
        <v>0</v>
      </c>
      <c r="AR344" s="143" t="s">
        <v>173</v>
      </c>
      <c r="AT344" s="143" t="s">
        <v>168</v>
      </c>
      <c r="AU344" s="143" t="s">
        <v>85</v>
      </c>
      <c r="AY344" s="18" t="s">
        <v>166</v>
      </c>
      <c r="BE344" s="144">
        <f>IF(N344="základní",J344,0)</f>
        <v>0</v>
      </c>
      <c r="BF344" s="144">
        <f>IF(N344="snížená",J344,0)</f>
        <v>0</v>
      </c>
      <c r="BG344" s="144">
        <f>IF(N344="zákl. přenesená",J344,0)</f>
        <v>0</v>
      </c>
      <c r="BH344" s="144">
        <f>IF(N344="sníž. přenesená",J344,0)</f>
        <v>0</v>
      </c>
      <c r="BI344" s="144">
        <f>IF(N344="nulová",J344,0)</f>
        <v>0</v>
      </c>
      <c r="BJ344" s="18" t="s">
        <v>85</v>
      </c>
      <c r="BK344" s="144">
        <f>ROUND(I344*H344,2)</f>
        <v>0</v>
      </c>
      <c r="BL344" s="18" t="s">
        <v>173</v>
      </c>
      <c r="BM344" s="143" t="s">
        <v>440</v>
      </c>
    </row>
    <row r="345" spans="2:65" s="1" customFormat="1">
      <c r="B345" s="33"/>
      <c r="D345" s="145" t="s">
        <v>175</v>
      </c>
      <c r="F345" s="146" t="s">
        <v>441</v>
      </c>
      <c r="I345" s="147"/>
      <c r="L345" s="33"/>
      <c r="M345" s="148"/>
      <c r="T345" s="54"/>
      <c r="AT345" s="18" t="s">
        <v>175</v>
      </c>
      <c r="AU345" s="18" t="s">
        <v>85</v>
      </c>
    </row>
    <row r="346" spans="2:65" s="12" customFormat="1">
      <c r="B346" s="149"/>
      <c r="D346" s="150" t="s">
        <v>177</v>
      </c>
      <c r="E346" s="151" t="s">
        <v>19</v>
      </c>
      <c r="F346" s="152" t="s">
        <v>442</v>
      </c>
      <c r="H346" s="151" t="s">
        <v>19</v>
      </c>
      <c r="I346" s="153"/>
      <c r="L346" s="149"/>
      <c r="M346" s="154"/>
      <c r="T346" s="155"/>
      <c r="AT346" s="151" t="s">
        <v>177</v>
      </c>
      <c r="AU346" s="151" t="s">
        <v>85</v>
      </c>
      <c r="AV346" s="12" t="s">
        <v>79</v>
      </c>
      <c r="AW346" s="12" t="s">
        <v>33</v>
      </c>
      <c r="AX346" s="12" t="s">
        <v>72</v>
      </c>
      <c r="AY346" s="151" t="s">
        <v>166</v>
      </c>
    </row>
    <row r="347" spans="2:65" s="12" customFormat="1">
      <c r="B347" s="149"/>
      <c r="D347" s="150" t="s">
        <v>177</v>
      </c>
      <c r="E347" s="151" t="s">
        <v>19</v>
      </c>
      <c r="F347" s="152" t="s">
        <v>318</v>
      </c>
      <c r="H347" s="151" t="s">
        <v>19</v>
      </c>
      <c r="I347" s="153"/>
      <c r="L347" s="149"/>
      <c r="M347" s="154"/>
      <c r="T347" s="155"/>
      <c r="AT347" s="151" t="s">
        <v>177</v>
      </c>
      <c r="AU347" s="151" t="s">
        <v>85</v>
      </c>
      <c r="AV347" s="12" t="s">
        <v>79</v>
      </c>
      <c r="AW347" s="12" t="s">
        <v>33</v>
      </c>
      <c r="AX347" s="12" t="s">
        <v>72</v>
      </c>
      <c r="AY347" s="151" t="s">
        <v>166</v>
      </c>
    </row>
    <row r="348" spans="2:65" s="12" customFormat="1">
      <c r="B348" s="149"/>
      <c r="D348" s="150" t="s">
        <v>177</v>
      </c>
      <c r="E348" s="151" t="s">
        <v>19</v>
      </c>
      <c r="F348" s="152" t="s">
        <v>213</v>
      </c>
      <c r="H348" s="151" t="s">
        <v>19</v>
      </c>
      <c r="I348" s="153"/>
      <c r="L348" s="149"/>
      <c r="M348" s="154"/>
      <c r="T348" s="155"/>
      <c r="AT348" s="151" t="s">
        <v>177</v>
      </c>
      <c r="AU348" s="151" t="s">
        <v>85</v>
      </c>
      <c r="AV348" s="12" t="s">
        <v>79</v>
      </c>
      <c r="AW348" s="12" t="s">
        <v>33</v>
      </c>
      <c r="AX348" s="12" t="s">
        <v>72</v>
      </c>
      <c r="AY348" s="151" t="s">
        <v>166</v>
      </c>
    </row>
    <row r="349" spans="2:65" s="13" customFormat="1">
      <c r="B349" s="156"/>
      <c r="D349" s="150" t="s">
        <v>177</v>
      </c>
      <c r="E349" s="157" t="s">
        <v>19</v>
      </c>
      <c r="F349" s="158" t="s">
        <v>443</v>
      </c>
      <c r="H349" s="159">
        <v>145.83500000000001</v>
      </c>
      <c r="I349" s="160"/>
      <c r="L349" s="156"/>
      <c r="M349" s="161"/>
      <c r="T349" s="162"/>
      <c r="AT349" s="157" t="s">
        <v>177</v>
      </c>
      <c r="AU349" s="157" t="s">
        <v>85</v>
      </c>
      <c r="AV349" s="13" t="s">
        <v>85</v>
      </c>
      <c r="AW349" s="13" t="s">
        <v>33</v>
      </c>
      <c r="AX349" s="13" t="s">
        <v>72</v>
      </c>
      <c r="AY349" s="157" t="s">
        <v>166</v>
      </c>
    </row>
    <row r="350" spans="2:65" s="13" customFormat="1">
      <c r="B350" s="156"/>
      <c r="D350" s="150" t="s">
        <v>177</v>
      </c>
      <c r="E350" s="157" t="s">
        <v>19</v>
      </c>
      <c r="F350" s="158" t="s">
        <v>444</v>
      </c>
      <c r="H350" s="159">
        <v>133.613</v>
      </c>
      <c r="I350" s="160"/>
      <c r="L350" s="156"/>
      <c r="M350" s="161"/>
      <c r="T350" s="162"/>
      <c r="AT350" s="157" t="s">
        <v>177</v>
      </c>
      <c r="AU350" s="157" t="s">
        <v>85</v>
      </c>
      <c r="AV350" s="13" t="s">
        <v>85</v>
      </c>
      <c r="AW350" s="13" t="s">
        <v>33</v>
      </c>
      <c r="AX350" s="13" t="s">
        <v>72</v>
      </c>
      <c r="AY350" s="157" t="s">
        <v>166</v>
      </c>
    </row>
    <row r="351" spans="2:65" s="13" customFormat="1">
      <c r="B351" s="156"/>
      <c r="D351" s="150" t="s">
        <v>177</v>
      </c>
      <c r="E351" s="157" t="s">
        <v>19</v>
      </c>
      <c r="F351" s="158" t="s">
        <v>445</v>
      </c>
      <c r="H351" s="159">
        <v>172.17599999999999</v>
      </c>
      <c r="I351" s="160"/>
      <c r="L351" s="156"/>
      <c r="M351" s="161"/>
      <c r="T351" s="162"/>
      <c r="AT351" s="157" t="s">
        <v>177</v>
      </c>
      <c r="AU351" s="157" t="s">
        <v>85</v>
      </c>
      <c r="AV351" s="13" t="s">
        <v>85</v>
      </c>
      <c r="AW351" s="13" t="s">
        <v>33</v>
      </c>
      <c r="AX351" s="13" t="s">
        <v>72</v>
      </c>
      <c r="AY351" s="157" t="s">
        <v>166</v>
      </c>
    </row>
    <row r="352" spans="2:65" s="13" customFormat="1">
      <c r="B352" s="156"/>
      <c r="D352" s="150" t="s">
        <v>177</v>
      </c>
      <c r="E352" s="157" t="s">
        <v>19</v>
      </c>
      <c r="F352" s="158" t="s">
        <v>387</v>
      </c>
      <c r="H352" s="159">
        <v>-1.89</v>
      </c>
      <c r="I352" s="160"/>
      <c r="L352" s="156"/>
      <c r="M352" s="161"/>
      <c r="T352" s="162"/>
      <c r="AT352" s="157" t="s">
        <v>177</v>
      </c>
      <c r="AU352" s="157" t="s">
        <v>85</v>
      </c>
      <c r="AV352" s="13" t="s">
        <v>85</v>
      </c>
      <c r="AW352" s="13" t="s">
        <v>33</v>
      </c>
      <c r="AX352" s="13" t="s">
        <v>72</v>
      </c>
      <c r="AY352" s="157" t="s">
        <v>166</v>
      </c>
    </row>
    <row r="353" spans="2:51" s="13" customFormat="1">
      <c r="B353" s="156"/>
      <c r="D353" s="150" t="s">
        <v>177</v>
      </c>
      <c r="E353" s="157" t="s">
        <v>19</v>
      </c>
      <c r="F353" s="158" t="s">
        <v>446</v>
      </c>
      <c r="H353" s="159">
        <v>1.02</v>
      </c>
      <c r="I353" s="160"/>
      <c r="L353" s="156"/>
      <c r="M353" s="161"/>
      <c r="T353" s="162"/>
      <c r="AT353" s="157" t="s">
        <v>177</v>
      </c>
      <c r="AU353" s="157" t="s">
        <v>85</v>
      </c>
      <c r="AV353" s="13" t="s">
        <v>85</v>
      </c>
      <c r="AW353" s="13" t="s">
        <v>33</v>
      </c>
      <c r="AX353" s="13" t="s">
        <v>72</v>
      </c>
      <c r="AY353" s="157" t="s">
        <v>166</v>
      </c>
    </row>
    <row r="354" spans="2:51" s="13" customFormat="1">
      <c r="B354" s="156"/>
      <c r="D354" s="150" t="s">
        <v>177</v>
      </c>
      <c r="E354" s="157" t="s">
        <v>19</v>
      </c>
      <c r="F354" s="158" t="s">
        <v>447</v>
      </c>
      <c r="H354" s="159">
        <v>-18</v>
      </c>
      <c r="I354" s="160"/>
      <c r="L354" s="156"/>
      <c r="M354" s="161"/>
      <c r="T354" s="162"/>
      <c r="AT354" s="157" t="s">
        <v>177</v>
      </c>
      <c r="AU354" s="157" t="s">
        <v>85</v>
      </c>
      <c r="AV354" s="13" t="s">
        <v>85</v>
      </c>
      <c r="AW354" s="13" t="s">
        <v>33</v>
      </c>
      <c r="AX354" s="13" t="s">
        <v>72</v>
      </c>
      <c r="AY354" s="157" t="s">
        <v>166</v>
      </c>
    </row>
    <row r="355" spans="2:51" s="13" customFormat="1">
      <c r="B355" s="156"/>
      <c r="D355" s="150" t="s">
        <v>177</v>
      </c>
      <c r="E355" s="157" t="s">
        <v>19</v>
      </c>
      <c r="F355" s="158" t="s">
        <v>448</v>
      </c>
      <c r="H355" s="159">
        <v>11.76</v>
      </c>
      <c r="I355" s="160"/>
      <c r="L355" s="156"/>
      <c r="M355" s="161"/>
      <c r="T355" s="162"/>
      <c r="AT355" s="157" t="s">
        <v>177</v>
      </c>
      <c r="AU355" s="157" t="s">
        <v>85</v>
      </c>
      <c r="AV355" s="13" t="s">
        <v>85</v>
      </c>
      <c r="AW355" s="13" t="s">
        <v>33</v>
      </c>
      <c r="AX355" s="13" t="s">
        <v>72</v>
      </c>
      <c r="AY355" s="157" t="s">
        <v>166</v>
      </c>
    </row>
    <row r="356" spans="2:51" s="13" customFormat="1">
      <c r="B356" s="156"/>
      <c r="D356" s="150" t="s">
        <v>177</v>
      </c>
      <c r="E356" s="157" t="s">
        <v>19</v>
      </c>
      <c r="F356" s="158" t="s">
        <v>449</v>
      </c>
      <c r="H356" s="159">
        <v>-26.46</v>
      </c>
      <c r="I356" s="160"/>
      <c r="L356" s="156"/>
      <c r="M356" s="161"/>
      <c r="T356" s="162"/>
      <c r="AT356" s="157" t="s">
        <v>177</v>
      </c>
      <c r="AU356" s="157" t="s">
        <v>85</v>
      </c>
      <c r="AV356" s="13" t="s">
        <v>85</v>
      </c>
      <c r="AW356" s="13" t="s">
        <v>33</v>
      </c>
      <c r="AX356" s="13" t="s">
        <v>72</v>
      </c>
      <c r="AY356" s="157" t="s">
        <v>166</v>
      </c>
    </row>
    <row r="357" spans="2:51" s="13" customFormat="1">
      <c r="B357" s="156"/>
      <c r="D357" s="150" t="s">
        <v>177</v>
      </c>
      <c r="E357" s="157" t="s">
        <v>19</v>
      </c>
      <c r="F357" s="158" t="s">
        <v>450</v>
      </c>
      <c r="H357" s="159">
        <v>4.2030000000000003</v>
      </c>
      <c r="I357" s="160"/>
      <c r="L357" s="156"/>
      <c r="M357" s="161"/>
      <c r="T357" s="162"/>
      <c r="AT357" s="157" t="s">
        <v>177</v>
      </c>
      <c r="AU357" s="157" t="s">
        <v>85</v>
      </c>
      <c r="AV357" s="13" t="s">
        <v>85</v>
      </c>
      <c r="AW357" s="13" t="s">
        <v>33</v>
      </c>
      <c r="AX357" s="13" t="s">
        <v>72</v>
      </c>
      <c r="AY357" s="157" t="s">
        <v>166</v>
      </c>
    </row>
    <row r="358" spans="2:51" s="13" customFormat="1">
      <c r="B358" s="156"/>
      <c r="D358" s="150" t="s">
        <v>177</v>
      </c>
      <c r="E358" s="157" t="s">
        <v>19</v>
      </c>
      <c r="F358" s="158" t="s">
        <v>451</v>
      </c>
      <c r="H358" s="159">
        <v>-3.9</v>
      </c>
      <c r="I358" s="160"/>
      <c r="L358" s="156"/>
      <c r="M358" s="161"/>
      <c r="T358" s="162"/>
      <c r="AT358" s="157" t="s">
        <v>177</v>
      </c>
      <c r="AU358" s="157" t="s">
        <v>85</v>
      </c>
      <c r="AV358" s="13" t="s">
        <v>85</v>
      </c>
      <c r="AW358" s="13" t="s">
        <v>33</v>
      </c>
      <c r="AX358" s="13" t="s">
        <v>72</v>
      </c>
      <c r="AY358" s="157" t="s">
        <v>166</v>
      </c>
    </row>
    <row r="359" spans="2:51" s="13" customFormat="1">
      <c r="B359" s="156"/>
      <c r="D359" s="150" t="s">
        <v>177</v>
      </c>
      <c r="E359" s="157" t="s">
        <v>19</v>
      </c>
      <c r="F359" s="158" t="s">
        <v>452</v>
      </c>
      <c r="H359" s="159">
        <v>-6.72</v>
      </c>
      <c r="I359" s="160"/>
      <c r="L359" s="156"/>
      <c r="M359" s="161"/>
      <c r="T359" s="162"/>
      <c r="AT359" s="157" t="s">
        <v>177</v>
      </c>
      <c r="AU359" s="157" t="s">
        <v>85</v>
      </c>
      <c r="AV359" s="13" t="s">
        <v>85</v>
      </c>
      <c r="AW359" s="13" t="s">
        <v>33</v>
      </c>
      <c r="AX359" s="13" t="s">
        <v>72</v>
      </c>
      <c r="AY359" s="157" t="s">
        <v>166</v>
      </c>
    </row>
    <row r="360" spans="2:51" s="13" customFormat="1">
      <c r="B360" s="156"/>
      <c r="D360" s="150" t="s">
        <v>177</v>
      </c>
      <c r="E360" s="157" t="s">
        <v>19</v>
      </c>
      <c r="F360" s="158" t="s">
        <v>453</v>
      </c>
      <c r="H360" s="159">
        <v>1.02</v>
      </c>
      <c r="I360" s="160"/>
      <c r="L360" s="156"/>
      <c r="M360" s="161"/>
      <c r="T360" s="162"/>
      <c r="AT360" s="157" t="s">
        <v>177</v>
      </c>
      <c r="AU360" s="157" t="s">
        <v>85</v>
      </c>
      <c r="AV360" s="13" t="s">
        <v>85</v>
      </c>
      <c r="AW360" s="13" t="s">
        <v>33</v>
      </c>
      <c r="AX360" s="13" t="s">
        <v>72</v>
      </c>
      <c r="AY360" s="157" t="s">
        <v>166</v>
      </c>
    </row>
    <row r="361" spans="2:51" s="12" customFormat="1">
      <c r="B361" s="149"/>
      <c r="D361" s="150" t="s">
        <v>177</v>
      </c>
      <c r="E361" s="151" t="s">
        <v>19</v>
      </c>
      <c r="F361" s="152" t="s">
        <v>218</v>
      </c>
      <c r="H361" s="151" t="s">
        <v>19</v>
      </c>
      <c r="I361" s="153"/>
      <c r="L361" s="149"/>
      <c r="M361" s="154"/>
      <c r="T361" s="155"/>
      <c r="AT361" s="151" t="s">
        <v>177</v>
      </c>
      <c r="AU361" s="151" t="s">
        <v>85</v>
      </c>
      <c r="AV361" s="12" t="s">
        <v>79</v>
      </c>
      <c r="AW361" s="12" t="s">
        <v>33</v>
      </c>
      <c r="AX361" s="12" t="s">
        <v>72</v>
      </c>
      <c r="AY361" s="151" t="s">
        <v>166</v>
      </c>
    </row>
    <row r="362" spans="2:51" s="13" customFormat="1" ht="22.5">
      <c r="B362" s="156"/>
      <c r="D362" s="150" t="s">
        <v>177</v>
      </c>
      <c r="E362" s="157" t="s">
        <v>19</v>
      </c>
      <c r="F362" s="158" t="s">
        <v>454</v>
      </c>
      <c r="H362" s="159">
        <v>212.56800000000001</v>
      </c>
      <c r="I362" s="160"/>
      <c r="L362" s="156"/>
      <c r="M362" s="161"/>
      <c r="T362" s="162"/>
      <c r="AT362" s="157" t="s">
        <v>177</v>
      </c>
      <c r="AU362" s="157" t="s">
        <v>85</v>
      </c>
      <c r="AV362" s="13" t="s">
        <v>85</v>
      </c>
      <c r="AW362" s="13" t="s">
        <v>33</v>
      </c>
      <c r="AX362" s="13" t="s">
        <v>72</v>
      </c>
      <c r="AY362" s="157" t="s">
        <v>166</v>
      </c>
    </row>
    <row r="363" spans="2:51" s="13" customFormat="1" ht="22.5">
      <c r="B363" s="156"/>
      <c r="D363" s="150" t="s">
        <v>177</v>
      </c>
      <c r="E363" s="157" t="s">
        <v>19</v>
      </c>
      <c r="F363" s="158" t="s">
        <v>455</v>
      </c>
      <c r="H363" s="159">
        <v>249.59399999999999</v>
      </c>
      <c r="I363" s="160"/>
      <c r="L363" s="156"/>
      <c r="M363" s="161"/>
      <c r="T363" s="162"/>
      <c r="AT363" s="157" t="s">
        <v>177</v>
      </c>
      <c r="AU363" s="157" t="s">
        <v>85</v>
      </c>
      <c r="AV363" s="13" t="s">
        <v>85</v>
      </c>
      <c r="AW363" s="13" t="s">
        <v>33</v>
      </c>
      <c r="AX363" s="13" t="s">
        <v>72</v>
      </c>
      <c r="AY363" s="157" t="s">
        <v>166</v>
      </c>
    </row>
    <row r="364" spans="2:51" s="13" customFormat="1" ht="22.5">
      <c r="B364" s="156"/>
      <c r="D364" s="150" t="s">
        <v>177</v>
      </c>
      <c r="E364" s="157" t="s">
        <v>19</v>
      </c>
      <c r="F364" s="158" t="s">
        <v>456</v>
      </c>
      <c r="H364" s="159">
        <v>274.94099999999997</v>
      </c>
      <c r="I364" s="160"/>
      <c r="L364" s="156"/>
      <c r="M364" s="161"/>
      <c r="T364" s="162"/>
      <c r="AT364" s="157" t="s">
        <v>177</v>
      </c>
      <c r="AU364" s="157" t="s">
        <v>85</v>
      </c>
      <c r="AV364" s="13" t="s">
        <v>85</v>
      </c>
      <c r="AW364" s="13" t="s">
        <v>33</v>
      </c>
      <c r="AX364" s="13" t="s">
        <v>72</v>
      </c>
      <c r="AY364" s="157" t="s">
        <v>166</v>
      </c>
    </row>
    <row r="365" spans="2:51" s="13" customFormat="1">
      <c r="B365" s="156"/>
      <c r="D365" s="150" t="s">
        <v>177</v>
      </c>
      <c r="E365" s="157" t="s">
        <v>19</v>
      </c>
      <c r="F365" s="158" t="s">
        <v>457</v>
      </c>
      <c r="H365" s="159">
        <v>180.846</v>
      </c>
      <c r="I365" s="160"/>
      <c r="L365" s="156"/>
      <c r="M365" s="161"/>
      <c r="T365" s="162"/>
      <c r="AT365" s="157" t="s">
        <v>177</v>
      </c>
      <c r="AU365" s="157" t="s">
        <v>85</v>
      </c>
      <c r="AV365" s="13" t="s">
        <v>85</v>
      </c>
      <c r="AW365" s="13" t="s">
        <v>33</v>
      </c>
      <c r="AX365" s="13" t="s">
        <v>72</v>
      </c>
      <c r="AY365" s="157" t="s">
        <v>166</v>
      </c>
    </row>
    <row r="366" spans="2:51" s="13" customFormat="1">
      <c r="B366" s="156"/>
      <c r="D366" s="150" t="s">
        <v>177</v>
      </c>
      <c r="E366" s="157" t="s">
        <v>19</v>
      </c>
      <c r="F366" s="158" t="s">
        <v>458</v>
      </c>
      <c r="H366" s="159">
        <v>231.08</v>
      </c>
      <c r="I366" s="160"/>
      <c r="L366" s="156"/>
      <c r="M366" s="161"/>
      <c r="T366" s="162"/>
      <c r="AT366" s="157" t="s">
        <v>177</v>
      </c>
      <c r="AU366" s="157" t="s">
        <v>85</v>
      </c>
      <c r="AV366" s="13" t="s">
        <v>85</v>
      </c>
      <c r="AW366" s="13" t="s">
        <v>33</v>
      </c>
      <c r="AX366" s="13" t="s">
        <v>72</v>
      </c>
      <c r="AY366" s="157" t="s">
        <v>166</v>
      </c>
    </row>
    <row r="367" spans="2:51" s="13" customFormat="1">
      <c r="B367" s="156"/>
      <c r="D367" s="150" t="s">
        <v>177</v>
      </c>
      <c r="E367" s="157" t="s">
        <v>19</v>
      </c>
      <c r="F367" s="158" t="s">
        <v>459</v>
      </c>
      <c r="H367" s="159">
        <v>-42</v>
      </c>
      <c r="I367" s="160"/>
      <c r="L367" s="156"/>
      <c r="M367" s="161"/>
      <c r="T367" s="162"/>
      <c r="AT367" s="157" t="s">
        <v>177</v>
      </c>
      <c r="AU367" s="157" t="s">
        <v>85</v>
      </c>
      <c r="AV367" s="13" t="s">
        <v>85</v>
      </c>
      <c r="AW367" s="13" t="s">
        <v>33</v>
      </c>
      <c r="AX367" s="13" t="s">
        <v>72</v>
      </c>
      <c r="AY367" s="157" t="s">
        <v>166</v>
      </c>
    </row>
    <row r="368" spans="2:51" s="13" customFormat="1">
      <c r="B368" s="156"/>
      <c r="D368" s="150" t="s">
        <v>177</v>
      </c>
      <c r="E368" s="157" t="s">
        <v>19</v>
      </c>
      <c r="F368" s="158" t="s">
        <v>460</v>
      </c>
      <c r="H368" s="159">
        <v>11.96</v>
      </c>
      <c r="I368" s="160"/>
      <c r="L368" s="156"/>
      <c r="M368" s="161"/>
      <c r="T368" s="162"/>
      <c r="AT368" s="157" t="s">
        <v>177</v>
      </c>
      <c r="AU368" s="157" t="s">
        <v>85</v>
      </c>
      <c r="AV368" s="13" t="s">
        <v>85</v>
      </c>
      <c r="AW368" s="13" t="s">
        <v>33</v>
      </c>
      <c r="AX368" s="13" t="s">
        <v>72</v>
      </c>
      <c r="AY368" s="157" t="s">
        <v>166</v>
      </c>
    </row>
    <row r="369" spans="2:51" s="13" customFormat="1">
      <c r="B369" s="156"/>
      <c r="D369" s="150" t="s">
        <v>177</v>
      </c>
      <c r="E369" s="157" t="s">
        <v>19</v>
      </c>
      <c r="F369" s="158" t="s">
        <v>461</v>
      </c>
      <c r="H369" s="159">
        <v>2.2400000000000002</v>
      </c>
      <c r="I369" s="160"/>
      <c r="L369" s="156"/>
      <c r="M369" s="161"/>
      <c r="T369" s="162"/>
      <c r="AT369" s="157" t="s">
        <v>177</v>
      </c>
      <c r="AU369" s="157" t="s">
        <v>85</v>
      </c>
      <c r="AV369" s="13" t="s">
        <v>85</v>
      </c>
      <c r="AW369" s="13" t="s">
        <v>33</v>
      </c>
      <c r="AX369" s="13" t="s">
        <v>72</v>
      </c>
      <c r="AY369" s="157" t="s">
        <v>166</v>
      </c>
    </row>
    <row r="370" spans="2:51" s="13" customFormat="1">
      <c r="B370" s="156"/>
      <c r="D370" s="150" t="s">
        <v>177</v>
      </c>
      <c r="E370" s="157" t="s">
        <v>19</v>
      </c>
      <c r="F370" s="158" t="s">
        <v>462</v>
      </c>
      <c r="H370" s="159">
        <v>-5.98</v>
      </c>
      <c r="I370" s="160"/>
      <c r="L370" s="156"/>
      <c r="M370" s="161"/>
      <c r="T370" s="162"/>
      <c r="AT370" s="157" t="s">
        <v>177</v>
      </c>
      <c r="AU370" s="157" t="s">
        <v>85</v>
      </c>
      <c r="AV370" s="13" t="s">
        <v>85</v>
      </c>
      <c r="AW370" s="13" t="s">
        <v>33</v>
      </c>
      <c r="AX370" s="13" t="s">
        <v>72</v>
      </c>
      <c r="AY370" s="157" t="s">
        <v>166</v>
      </c>
    </row>
    <row r="371" spans="2:51" s="13" customFormat="1">
      <c r="B371" s="156"/>
      <c r="D371" s="150" t="s">
        <v>177</v>
      </c>
      <c r="E371" s="157" t="s">
        <v>19</v>
      </c>
      <c r="F371" s="158" t="s">
        <v>463</v>
      </c>
      <c r="H371" s="159">
        <v>-30.24</v>
      </c>
      <c r="I371" s="160"/>
      <c r="L371" s="156"/>
      <c r="M371" s="161"/>
      <c r="T371" s="162"/>
      <c r="AT371" s="157" t="s">
        <v>177</v>
      </c>
      <c r="AU371" s="157" t="s">
        <v>85</v>
      </c>
      <c r="AV371" s="13" t="s">
        <v>85</v>
      </c>
      <c r="AW371" s="13" t="s">
        <v>33</v>
      </c>
      <c r="AX371" s="13" t="s">
        <v>72</v>
      </c>
      <c r="AY371" s="157" t="s">
        <v>166</v>
      </c>
    </row>
    <row r="372" spans="2:51" s="13" customFormat="1">
      <c r="B372" s="156"/>
      <c r="D372" s="150" t="s">
        <v>177</v>
      </c>
      <c r="E372" s="157" t="s">
        <v>19</v>
      </c>
      <c r="F372" s="158" t="s">
        <v>464</v>
      </c>
      <c r="H372" s="159">
        <v>-56.7</v>
      </c>
      <c r="I372" s="160"/>
      <c r="L372" s="156"/>
      <c r="M372" s="161"/>
      <c r="T372" s="162"/>
      <c r="AT372" s="157" t="s">
        <v>177</v>
      </c>
      <c r="AU372" s="157" t="s">
        <v>85</v>
      </c>
      <c r="AV372" s="13" t="s">
        <v>85</v>
      </c>
      <c r="AW372" s="13" t="s">
        <v>33</v>
      </c>
      <c r="AX372" s="13" t="s">
        <v>72</v>
      </c>
      <c r="AY372" s="157" t="s">
        <v>166</v>
      </c>
    </row>
    <row r="373" spans="2:51" s="13" customFormat="1">
      <c r="B373" s="156"/>
      <c r="D373" s="150" t="s">
        <v>177</v>
      </c>
      <c r="E373" s="157" t="s">
        <v>19</v>
      </c>
      <c r="F373" s="158" t="s">
        <v>465</v>
      </c>
      <c r="H373" s="159">
        <v>-4.2</v>
      </c>
      <c r="I373" s="160"/>
      <c r="L373" s="156"/>
      <c r="M373" s="161"/>
      <c r="T373" s="162"/>
      <c r="AT373" s="157" t="s">
        <v>177</v>
      </c>
      <c r="AU373" s="157" t="s">
        <v>85</v>
      </c>
      <c r="AV373" s="13" t="s">
        <v>85</v>
      </c>
      <c r="AW373" s="13" t="s">
        <v>33</v>
      </c>
      <c r="AX373" s="13" t="s">
        <v>72</v>
      </c>
      <c r="AY373" s="157" t="s">
        <v>166</v>
      </c>
    </row>
    <row r="374" spans="2:51" s="13" customFormat="1">
      <c r="B374" s="156"/>
      <c r="D374" s="150" t="s">
        <v>177</v>
      </c>
      <c r="E374" s="157" t="s">
        <v>19</v>
      </c>
      <c r="F374" s="158" t="s">
        <v>466</v>
      </c>
      <c r="H374" s="159">
        <v>-14.74</v>
      </c>
      <c r="I374" s="160"/>
      <c r="L374" s="156"/>
      <c r="M374" s="161"/>
      <c r="T374" s="162"/>
      <c r="AT374" s="157" t="s">
        <v>177</v>
      </c>
      <c r="AU374" s="157" t="s">
        <v>85</v>
      </c>
      <c r="AV374" s="13" t="s">
        <v>85</v>
      </c>
      <c r="AW374" s="13" t="s">
        <v>33</v>
      </c>
      <c r="AX374" s="13" t="s">
        <v>72</v>
      </c>
      <c r="AY374" s="157" t="s">
        <v>166</v>
      </c>
    </row>
    <row r="375" spans="2:51" s="13" customFormat="1">
      <c r="B375" s="156"/>
      <c r="D375" s="150" t="s">
        <v>177</v>
      </c>
      <c r="E375" s="157" t="s">
        <v>19</v>
      </c>
      <c r="F375" s="158" t="s">
        <v>467</v>
      </c>
      <c r="H375" s="159">
        <v>-7.04</v>
      </c>
      <c r="I375" s="160"/>
      <c r="L375" s="156"/>
      <c r="M375" s="161"/>
      <c r="T375" s="162"/>
      <c r="AT375" s="157" t="s">
        <v>177</v>
      </c>
      <c r="AU375" s="157" t="s">
        <v>85</v>
      </c>
      <c r="AV375" s="13" t="s">
        <v>85</v>
      </c>
      <c r="AW375" s="13" t="s">
        <v>33</v>
      </c>
      <c r="AX375" s="13" t="s">
        <v>72</v>
      </c>
      <c r="AY375" s="157" t="s">
        <v>166</v>
      </c>
    </row>
    <row r="376" spans="2:51" s="13" customFormat="1">
      <c r="B376" s="156"/>
      <c r="D376" s="150" t="s">
        <v>177</v>
      </c>
      <c r="E376" s="157" t="s">
        <v>19</v>
      </c>
      <c r="F376" s="158" t="s">
        <v>468</v>
      </c>
      <c r="H376" s="159">
        <v>-8.8000000000000007</v>
      </c>
      <c r="I376" s="160"/>
      <c r="L376" s="156"/>
      <c r="M376" s="161"/>
      <c r="T376" s="162"/>
      <c r="AT376" s="157" t="s">
        <v>177</v>
      </c>
      <c r="AU376" s="157" t="s">
        <v>85</v>
      </c>
      <c r="AV376" s="13" t="s">
        <v>85</v>
      </c>
      <c r="AW376" s="13" t="s">
        <v>33</v>
      </c>
      <c r="AX376" s="13" t="s">
        <v>72</v>
      </c>
      <c r="AY376" s="157" t="s">
        <v>166</v>
      </c>
    </row>
    <row r="377" spans="2:51" s="13" customFormat="1">
      <c r="B377" s="156"/>
      <c r="D377" s="150" t="s">
        <v>177</v>
      </c>
      <c r="E377" s="157" t="s">
        <v>19</v>
      </c>
      <c r="F377" s="158" t="s">
        <v>469</v>
      </c>
      <c r="H377" s="159">
        <v>-6.2480000000000002</v>
      </c>
      <c r="I377" s="160"/>
      <c r="L377" s="156"/>
      <c r="M377" s="161"/>
      <c r="T377" s="162"/>
      <c r="AT377" s="157" t="s">
        <v>177</v>
      </c>
      <c r="AU377" s="157" t="s">
        <v>85</v>
      </c>
      <c r="AV377" s="13" t="s">
        <v>85</v>
      </c>
      <c r="AW377" s="13" t="s">
        <v>33</v>
      </c>
      <c r="AX377" s="13" t="s">
        <v>72</v>
      </c>
      <c r="AY377" s="157" t="s">
        <v>166</v>
      </c>
    </row>
    <row r="378" spans="2:51" s="13" customFormat="1">
      <c r="B378" s="156"/>
      <c r="D378" s="150" t="s">
        <v>177</v>
      </c>
      <c r="E378" s="157" t="s">
        <v>19</v>
      </c>
      <c r="F378" s="158" t="s">
        <v>467</v>
      </c>
      <c r="H378" s="159">
        <v>-7.04</v>
      </c>
      <c r="I378" s="160"/>
      <c r="L378" s="156"/>
      <c r="M378" s="161"/>
      <c r="T378" s="162"/>
      <c r="AT378" s="157" t="s">
        <v>177</v>
      </c>
      <c r="AU378" s="157" t="s">
        <v>85</v>
      </c>
      <c r="AV378" s="13" t="s">
        <v>85</v>
      </c>
      <c r="AW378" s="13" t="s">
        <v>33</v>
      </c>
      <c r="AX378" s="13" t="s">
        <v>72</v>
      </c>
      <c r="AY378" s="157" t="s">
        <v>166</v>
      </c>
    </row>
    <row r="379" spans="2:51" s="13" customFormat="1">
      <c r="B379" s="156"/>
      <c r="D379" s="150" t="s">
        <v>177</v>
      </c>
      <c r="E379" s="157" t="s">
        <v>19</v>
      </c>
      <c r="F379" s="158" t="s">
        <v>466</v>
      </c>
      <c r="H379" s="159">
        <v>-14.74</v>
      </c>
      <c r="I379" s="160"/>
      <c r="L379" s="156"/>
      <c r="M379" s="161"/>
      <c r="T379" s="162"/>
      <c r="AT379" s="157" t="s">
        <v>177</v>
      </c>
      <c r="AU379" s="157" t="s">
        <v>85</v>
      </c>
      <c r="AV379" s="13" t="s">
        <v>85</v>
      </c>
      <c r="AW379" s="13" t="s">
        <v>33</v>
      </c>
      <c r="AX379" s="13" t="s">
        <v>72</v>
      </c>
      <c r="AY379" s="157" t="s">
        <v>166</v>
      </c>
    </row>
    <row r="380" spans="2:51" s="13" customFormat="1">
      <c r="B380" s="156"/>
      <c r="D380" s="150" t="s">
        <v>177</v>
      </c>
      <c r="E380" s="157" t="s">
        <v>19</v>
      </c>
      <c r="F380" s="158" t="s">
        <v>470</v>
      </c>
      <c r="H380" s="159">
        <v>-14.3</v>
      </c>
      <c r="I380" s="160"/>
      <c r="L380" s="156"/>
      <c r="M380" s="161"/>
      <c r="T380" s="162"/>
      <c r="AT380" s="157" t="s">
        <v>177</v>
      </c>
      <c r="AU380" s="157" t="s">
        <v>85</v>
      </c>
      <c r="AV380" s="13" t="s">
        <v>85</v>
      </c>
      <c r="AW380" s="13" t="s">
        <v>33</v>
      </c>
      <c r="AX380" s="13" t="s">
        <v>72</v>
      </c>
      <c r="AY380" s="157" t="s">
        <v>166</v>
      </c>
    </row>
    <row r="381" spans="2:51" s="13" customFormat="1">
      <c r="B381" s="156"/>
      <c r="D381" s="150" t="s">
        <v>177</v>
      </c>
      <c r="E381" s="157" t="s">
        <v>19</v>
      </c>
      <c r="F381" s="158" t="s">
        <v>471</v>
      </c>
      <c r="H381" s="159">
        <v>14.211</v>
      </c>
      <c r="I381" s="160"/>
      <c r="L381" s="156"/>
      <c r="M381" s="161"/>
      <c r="T381" s="162"/>
      <c r="AT381" s="157" t="s">
        <v>177</v>
      </c>
      <c r="AU381" s="157" t="s">
        <v>85</v>
      </c>
      <c r="AV381" s="13" t="s">
        <v>85</v>
      </c>
      <c r="AW381" s="13" t="s">
        <v>33</v>
      </c>
      <c r="AX381" s="13" t="s">
        <v>72</v>
      </c>
      <c r="AY381" s="157" t="s">
        <v>166</v>
      </c>
    </row>
    <row r="382" spans="2:51" s="14" customFormat="1">
      <c r="B382" s="163"/>
      <c r="D382" s="150" t="s">
        <v>177</v>
      </c>
      <c r="E382" s="164" t="s">
        <v>19</v>
      </c>
      <c r="F382" s="165" t="s">
        <v>217</v>
      </c>
      <c r="H382" s="166">
        <v>1378.069</v>
      </c>
      <c r="I382" s="167"/>
      <c r="L382" s="163"/>
      <c r="M382" s="168"/>
      <c r="T382" s="169"/>
      <c r="AT382" s="164" t="s">
        <v>177</v>
      </c>
      <c r="AU382" s="164" t="s">
        <v>85</v>
      </c>
      <c r="AV382" s="14" t="s">
        <v>184</v>
      </c>
      <c r="AW382" s="14" t="s">
        <v>33</v>
      </c>
      <c r="AX382" s="14" t="s">
        <v>72</v>
      </c>
      <c r="AY382" s="164" t="s">
        <v>166</v>
      </c>
    </row>
    <row r="383" spans="2:51" s="12" customFormat="1">
      <c r="B383" s="149"/>
      <c r="D383" s="150" t="s">
        <v>177</v>
      </c>
      <c r="E383" s="151" t="s">
        <v>19</v>
      </c>
      <c r="F383" s="152" t="s">
        <v>472</v>
      </c>
      <c r="H383" s="151" t="s">
        <v>19</v>
      </c>
      <c r="I383" s="153"/>
      <c r="L383" s="149"/>
      <c r="M383" s="154"/>
      <c r="T383" s="155"/>
      <c r="AT383" s="151" t="s">
        <v>177</v>
      </c>
      <c r="AU383" s="151" t="s">
        <v>85</v>
      </c>
      <c r="AV383" s="12" t="s">
        <v>79</v>
      </c>
      <c r="AW383" s="12" t="s">
        <v>33</v>
      </c>
      <c r="AX383" s="12" t="s">
        <v>72</v>
      </c>
      <c r="AY383" s="151" t="s">
        <v>166</v>
      </c>
    </row>
    <row r="384" spans="2:51" s="13" customFormat="1">
      <c r="B384" s="156"/>
      <c r="D384" s="150" t="s">
        <v>177</v>
      </c>
      <c r="E384" s="157" t="s">
        <v>19</v>
      </c>
      <c r="F384" s="158" t="s">
        <v>473</v>
      </c>
      <c r="H384" s="159">
        <v>1238.8140000000001</v>
      </c>
      <c r="I384" s="160"/>
      <c r="L384" s="156"/>
      <c r="M384" s="161"/>
      <c r="T384" s="162"/>
      <c r="AT384" s="157" t="s">
        <v>177</v>
      </c>
      <c r="AU384" s="157" t="s">
        <v>85</v>
      </c>
      <c r="AV384" s="13" t="s">
        <v>85</v>
      </c>
      <c r="AW384" s="13" t="s">
        <v>33</v>
      </c>
      <c r="AX384" s="13" t="s">
        <v>72</v>
      </c>
      <c r="AY384" s="157" t="s">
        <v>166</v>
      </c>
    </row>
    <row r="385" spans="2:65" s="14" customFormat="1">
      <c r="B385" s="163"/>
      <c r="D385" s="150" t="s">
        <v>177</v>
      </c>
      <c r="E385" s="164" t="s">
        <v>19</v>
      </c>
      <c r="F385" s="165" t="s">
        <v>217</v>
      </c>
      <c r="H385" s="166">
        <v>1238.8140000000001</v>
      </c>
      <c r="I385" s="167"/>
      <c r="L385" s="163"/>
      <c r="M385" s="168"/>
      <c r="T385" s="169"/>
      <c r="AT385" s="164" t="s">
        <v>177</v>
      </c>
      <c r="AU385" s="164" t="s">
        <v>85</v>
      </c>
      <c r="AV385" s="14" t="s">
        <v>184</v>
      </c>
      <c r="AW385" s="14" t="s">
        <v>33</v>
      </c>
      <c r="AX385" s="14" t="s">
        <v>72</v>
      </c>
      <c r="AY385" s="164" t="s">
        <v>166</v>
      </c>
    </row>
    <row r="386" spans="2:65" s="15" customFormat="1">
      <c r="B386" s="170"/>
      <c r="D386" s="150" t="s">
        <v>177</v>
      </c>
      <c r="E386" s="171" t="s">
        <v>19</v>
      </c>
      <c r="F386" s="172" t="s">
        <v>228</v>
      </c>
      <c r="H386" s="173">
        <v>2616.8829999999998</v>
      </c>
      <c r="I386" s="174"/>
      <c r="L386" s="170"/>
      <c r="M386" s="175"/>
      <c r="T386" s="176"/>
      <c r="AT386" s="171" t="s">
        <v>177</v>
      </c>
      <c r="AU386" s="171" t="s">
        <v>85</v>
      </c>
      <c r="AV386" s="15" t="s">
        <v>173</v>
      </c>
      <c r="AW386" s="15" t="s">
        <v>33</v>
      </c>
      <c r="AX386" s="15" t="s">
        <v>79</v>
      </c>
      <c r="AY386" s="171" t="s">
        <v>166</v>
      </c>
    </row>
    <row r="387" spans="2:65" s="1" customFormat="1" ht="24.2" customHeight="1">
      <c r="B387" s="33"/>
      <c r="C387" s="132" t="s">
        <v>474</v>
      </c>
      <c r="D387" s="132" t="s">
        <v>168</v>
      </c>
      <c r="E387" s="133" t="s">
        <v>475</v>
      </c>
      <c r="F387" s="134" t="s">
        <v>476</v>
      </c>
      <c r="G387" s="135" t="s">
        <v>232</v>
      </c>
      <c r="H387" s="136">
        <v>1378.069</v>
      </c>
      <c r="I387" s="137"/>
      <c r="J387" s="138">
        <f>ROUND(I387*H387,2)</f>
        <v>0</v>
      </c>
      <c r="K387" s="134" t="s">
        <v>172</v>
      </c>
      <c r="L387" s="33"/>
      <c r="M387" s="139" t="s">
        <v>19</v>
      </c>
      <c r="N387" s="140" t="s">
        <v>44</v>
      </c>
      <c r="P387" s="141">
        <f>O387*H387</f>
        <v>0</v>
      </c>
      <c r="Q387" s="141">
        <v>4.3800000000000002E-3</v>
      </c>
      <c r="R387" s="141">
        <f>Q387*H387</f>
        <v>6.0359422199999999</v>
      </c>
      <c r="S387" s="141">
        <v>0</v>
      </c>
      <c r="T387" s="142">
        <f>S387*H387</f>
        <v>0</v>
      </c>
      <c r="AR387" s="143" t="s">
        <v>173</v>
      </c>
      <c r="AT387" s="143" t="s">
        <v>168</v>
      </c>
      <c r="AU387" s="143" t="s">
        <v>85</v>
      </c>
      <c r="AY387" s="18" t="s">
        <v>166</v>
      </c>
      <c r="BE387" s="144">
        <f>IF(N387="základní",J387,0)</f>
        <v>0</v>
      </c>
      <c r="BF387" s="144">
        <f>IF(N387="snížená",J387,0)</f>
        <v>0</v>
      </c>
      <c r="BG387" s="144">
        <f>IF(N387="zákl. přenesená",J387,0)</f>
        <v>0</v>
      </c>
      <c r="BH387" s="144">
        <f>IF(N387="sníž. přenesená",J387,0)</f>
        <v>0</v>
      </c>
      <c r="BI387" s="144">
        <f>IF(N387="nulová",J387,0)</f>
        <v>0</v>
      </c>
      <c r="BJ387" s="18" t="s">
        <v>85</v>
      </c>
      <c r="BK387" s="144">
        <f>ROUND(I387*H387,2)</f>
        <v>0</v>
      </c>
      <c r="BL387" s="18" t="s">
        <v>173</v>
      </c>
      <c r="BM387" s="143" t="s">
        <v>477</v>
      </c>
    </row>
    <row r="388" spans="2:65" s="1" customFormat="1">
      <c r="B388" s="33"/>
      <c r="D388" s="145" t="s">
        <v>175</v>
      </c>
      <c r="F388" s="146" t="s">
        <v>478</v>
      </c>
      <c r="I388" s="147"/>
      <c r="L388" s="33"/>
      <c r="M388" s="148"/>
      <c r="T388" s="54"/>
      <c r="AT388" s="18" t="s">
        <v>175</v>
      </c>
      <c r="AU388" s="18" t="s">
        <v>85</v>
      </c>
    </row>
    <row r="389" spans="2:65" s="1" customFormat="1" ht="24.2" customHeight="1">
      <c r="B389" s="33"/>
      <c r="C389" s="132" t="s">
        <v>479</v>
      </c>
      <c r="D389" s="132" t="s">
        <v>168</v>
      </c>
      <c r="E389" s="133" t="s">
        <v>480</v>
      </c>
      <c r="F389" s="134" t="s">
        <v>481</v>
      </c>
      <c r="G389" s="135" t="s">
        <v>257</v>
      </c>
      <c r="H389" s="136">
        <v>274.33999999999997</v>
      </c>
      <c r="I389" s="137"/>
      <c r="J389" s="138">
        <f>ROUND(I389*H389,2)</f>
        <v>0</v>
      </c>
      <c r="K389" s="134" t="s">
        <v>172</v>
      </c>
      <c r="L389" s="33"/>
      <c r="M389" s="139" t="s">
        <v>19</v>
      </c>
      <c r="N389" s="140" t="s">
        <v>44</v>
      </c>
      <c r="P389" s="141">
        <f>O389*H389</f>
        <v>0</v>
      </c>
      <c r="Q389" s="141">
        <v>0</v>
      </c>
      <c r="R389" s="141">
        <f>Q389*H389</f>
        <v>0</v>
      </c>
      <c r="S389" s="141">
        <v>0</v>
      </c>
      <c r="T389" s="142">
        <f>S389*H389</f>
        <v>0</v>
      </c>
      <c r="AR389" s="143" t="s">
        <v>173</v>
      </c>
      <c r="AT389" s="143" t="s">
        <v>168</v>
      </c>
      <c r="AU389" s="143" t="s">
        <v>85</v>
      </c>
      <c r="AY389" s="18" t="s">
        <v>166</v>
      </c>
      <c r="BE389" s="144">
        <f>IF(N389="základní",J389,0)</f>
        <v>0</v>
      </c>
      <c r="BF389" s="144">
        <f>IF(N389="snížená",J389,0)</f>
        <v>0</v>
      </c>
      <c r="BG389" s="144">
        <f>IF(N389="zákl. přenesená",J389,0)</f>
        <v>0</v>
      </c>
      <c r="BH389" s="144">
        <f>IF(N389="sníž. přenesená",J389,0)</f>
        <v>0</v>
      </c>
      <c r="BI389" s="144">
        <f>IF(N389="nulová",J389,0)</f>
        <v>0</v>
      </c>
      <c r="BJ389" s="18" t="s">
        <v>85</v>
      </c>
      <c r="BK389" s="144">
        <f>ROUND(I389*H389,2)</f>
        <v>0</v>
      </c>
      <c r="BL389" s="18" t="s">
        <v>173</v>
      </c>
      <c r="BM389" s="143" t="s">
        <v>482</v>
      </c>
    </row>
    <row r="390" spans="2:65" s="1" customFormat="1">
      <c r="B390" s="33"/>
      <c r="D390" s="145" t="s">
        <v>175</v>
      </c>
      <c r="F390" s="146" t="s">
        <v>483</v>
      </c>
      <c r="I390" s="147"/>
      <c r="L390" s="33"/>
      <c r="M390" s="148"/>
      <c r="T390" s="54"/>
      <c r="AT390" s="18" t="s">
        <v>175</v>
      </c>
      <c r="AU390" s="18" t="s">
        <v>85</v>
      </c>
    </row>
    <row r="391" spans="2:65" s="12" customFormat="1">
      <c r="B391" s="149"/>
      <c r="D391" s="150" t="s">
        <v>177</v>
      </c>
      <c r="E391" s="151" t="s">
        <v>19</v>
      </c>
      <c r="F391" s="152" t="s">
        <v>213</v>
      </c>
      <c r="H391" s="151" t="s">
        <v>19</v>
      </c>
      <c r="I391" s="153"/>
      <c r="L391" s="149"/>
      <c r="M391" s="154"/>
      <c r="T391" s="155"/>
      <c r="AT391" s="151" t="s">
        <v>177</v>
      </c>
      <c r="AU391" s="151" t="s">
        <v>85</v>
      </c>
      <c r="AV391" s="12" t="s">
        <v>79</v>
      </c>
      <c r="AW391" s="12" t="s">
        <v>33</v>
      </c>
      <c r="AX391" s="12" t="s">
        <v>72</v>
      </c>
      <c r="AY391" s="151" t="s">
        <v>166</v>
      </c>
    </row>
    <row r="392" spans="2:65" s="13" customFormat="1">
      <c r="B392" s="156"/>
      <c r="D392" s="150" t="s">
        <v>177</v>
      </c>
      <c r="E392" s="157" t="s">
        <v>19</v>
      </c>
      <c r="F392" s="158" t="s">
        <v>484</v>
      </c>
      <c r="H392" s="159">
        <v>72.349999999999994</v>
      </c>
      <c r="I392" s="160"/>
      <c r="L392" s="156"/>
      <c r="M392" s="161"/>
      <c r="T392" s="162"/>
      <c r="AT392" s="157" t="s">
        <v>177</v>
      </c>
      <c r="AU392" s="157" t="s">
        <v>85</v>
      </c>
      <c r="AV392" s="13" t="s">
        <v>85</v>
      </c>
      <c r="AW392" s="13" t="s">
        <v>33</v>
      </c>
      <c r="AX392" s="13" t="s">
        <v>72</v>
      </c>
      <c r="AY392" s="157" t="s">
        <v>166</v>
      </c>
    </row>
    <row r="393" spans="2:65" s="12" customFormat="1">
      <c r="B393" s="149"/>
      <c r="D393" s="150" t="s">
        <v>177</v>
      </c>
      <c r="E393" s="151" t="s">
        <v>19</v>
      </c>
      <c r="F393" s="152" t="s">
        <v>218</v>
      </c>
      <c r="H393" s="151" t="s">
        <v>19</v>
      </c>
      <c r="I393" s="153"/>
      <c r="L393" s="149"/>
      <c r="M393" s="154"/>
      <c r="T393" s="155"/>
      <c r="AT393" s="151" t="s">
        <v>177</v>
      </c>
      <c r="AU393" s="151" t="s">
        <v>85</v>
      </c>
      <c r="AV393" s="12" t="s">
        <v>79</v>
      </c>
      <c r="AW393" s="12" t="s">
        <v>33</v>
      </c>
      <c r="AX393" s="12" t="s">
        <v>72</v>
      </c>
      <c r="AY393" s="151" t="s">
        <v>166</v>
      </c>
    </row>
    <row r="394" spans="2:65" s="13" customFormat="1" ht="22.5">
      <c r="B394" s="156"/>
      <c r="D394" s="150" t="s">
        <v>177</v>
      </c>
      <c r="E394" s="157" t="s">
        <v>19</v>
      </c>
      <c r="F394" s="158" t="s">
        <v>485</v>
      </c>
      <c r="H394" s="159">
        <v>211.69</v>
      </c>
      <c r="I394" s="160"/>
      <c r="L394" s="156"/>
      <c r="M394" s="161"/>
      <c r="T394" s="162"/>
      <c r="AT394" s="157" t="s">
        <v>177</v>
      </c>
      <c r="AU394" s="157" t="s">
        <v>85</v>
      </c>
      <c r="AV394" s="13" t="s">
        <v>85</v>
      </c>
      <c r="AW394" s="13" t="s">
        <v>33</v>
      </c>
      <c r="AX394" s="13" t="s">
        <v>72</v>
      </c>
      <c r="AY394" s="157" t="s">
        <v>166</v>
      </c>
    </row>
    <row r="395" spans="2:65" s="13" customFormat="1">
      <c r="B395" s="156"/>
      <c r="D395" s="150" t="s">
        <v>177</v>
      </c>
      <c r="E395" s="157" t="s">
        <v>19</v>
      </c>
      <c r="F395" s="158" t="s">
        <v>486</v>
      </c>
      <c r="H395" s="159">
        <v>-9.6999999999999993</v>
      </c>
      <c r="I395" s="160"/>
      <c r="L395" s="156"/>
      <c r="M395" s="161"/>
      <c r="T395" s="162"/>
      <c r="AT395" s="157" t="s">
        <v>177</v>
      </c>
      <c r="AU395" s="157" t="s">
        <v>85</v>
      </c>
      <c r="AV395" s="13" t="s">
        <v>85</v>
      </c>
      <c r="AW395" s="13" t="s">
        <v>33</v>
      </c>
      <c r="AX395" s="13" t="s">
        <v>72</v>
      </c>
      <c r="AY395" s="157" t="s">
        <v>166</v>
      </c>
    </row>
    <row r="396" spans="2:65" s="15" customFormat="1">
      <c r="B396" s="170"/>
      <c r="D396" s="150" t="s">
        <v>177</v>
      </c>
      <c r="E396" s="171" t="s">
        <v>19</v>
      </c>
      <c r="F396" s="172" t="s">
        <v>228</v>
      </c>
      <c r="H396" s="173">
        <v>274.33999999999997</v>
      </c>
      <c r="I396" s="174"/>
      <c r="L396" s="170"/>
      <c r="M396" s="175"/>
      <c r="T396" s="176"/>
      <c r="AT396" s="171" t="s">
        <v>177</v>
      </c>
      <c r="AU396" s="171" t="s">
        <v>85</v>
      </c>
      <c r="AV396" s="15" t="s">
        <v>173</v>
      </c>
      <c r="AW396" s="15" t="s">
        <v>33</v>
      </c>
      <c r="AX396" s="15" t="s">
        <v>79</v>
      </c>
      <c r="AY396" s="171" t="s">
        <v>166</v>
      </c>
    </row>
    <row r="397" spans="2:65" s="1" customFormat="1" ht="16.5" customHeight="1">
      <c r="B397" s="33"/>
      <c r="C397" s="177" t="s">
        <v>487</v>
      </c>
      <c r="D397" s="177" t="s">
        <v>488</v>
      </c>
      <c r="E397" s="178" t="s">
        <v>489</v>
      </c>
      <c r="F397" s="179" t="s">
        <v>490</v>
      </c>
      <c r="G397" s="180" t="s">
        <v>257</v>
      </c>
      <c r="H397" s="181">
        <v>315.49099999999999</v>
      </c>
      <c r="I397" s="182"/>
      <c r="J397" s="183">
        <f>ROUND(I397*H397,2)</f>
        <v>0</v>
      </c>
      <c r="K397" s="179" t="s">
        <v>172</v>
      </c>
      <c r="L397" s="184"/>
      <c r="M397" s="185" t="s">
        <v>19</v>
      </c>
      <c r="N397" s="186" t="s">
        <v>44</v>
      </c>
      <c r="P397" s="141">
        <f>O397*H397</f>
        <v>0</v>
      </c>
      <c r="Q397" s="141">
        <v>3.0000000000000001E-5</v>
      </c>
      <c r="R397" s="141">
        <f>Q397*H397</f>
        <v>9.4647299999999993E-3</v>
      </c>
      <c r="S397" s="141">
        <v>0</v>
      </c>
      <c r="T397" s="142">
        <f>S397*H397</f>
        <v>0</v>
      </c>
      <c r="AR397" s="143" t="s">
        <v>229</v>
      </c>
      <c r="AT397" s="143" t="s">
        <v>488</v>
      </c>
      <c r="AU397" s="143" t="s">
        <v>85</v>
      </c>
      <c r="AY397" s="18" t="s">
        <v>166</v>
      </c>
      <c r="BE397" s="144">
        <f>IF(N397="základní",J397,0)</f>
        <v>0</v>
      </c>
      <c r="BF397" s="144">
        <f>IF(N397="snížená",J397,0)</f>
        <v>0</v>
      </c>
      <c r="BG397" s="144">
        <f>IF(N397="zákl. přenesená",J397,0)</f>
        <v>0</v>
      </c>
      <c r="BH397" s="144">
        <f>IF(N397="sníž. přenesená",J397,0)</f>
        <v>0</v>
      </c>
      <c r="BI397" s="144">
        <f>IF(N397="nulová",J397,0)</f>
        <v>0</v>
      </c>
      <c r="BJ397" s="18" t="s">
        <v>85</v>
      </c>
      <c r="BK397" s="144">
        <f>ROUND(I397*H397,2)</f>
        <v>0</v>
      </c>
      <c r="BL397" s="18" t="s">
        <v>173</v>
      </c>
      <c r="BM397" s="143" t="s">
        <v>491</v>
      </c>
    </row>
    <row r="398" spans="2:65" s="13" customFormat="1">
      <c r="B398" s="156"/>
      <c r="D398" s="150" t="s">
        <v>177</v>
      </c>
      <c r="F398" s="158" t="s">
        <v>492</v>
      </c>
      <c r="H398" s="159">
        <v>315.49099999999999</v>
      </c>
      <c r="I398" s="160"/>
      <c r="L398" s="156"/>
      <c r="M398" s="161"/>
      <c r="T398" s="162"/>
      <c r="AT398" s="157" t="s">
        <v>177</v>
      </c>
      <c r="AU398" s="157" t="s">
        <v>85</v>
      </c>
      <c r="AV398" s="13" t="s">
        <v>85</v>
      </c>
      <c r="AW398" s="13" t="s">
        <v>4</v>
      </c>
      <c r="AX398" s="13" t="s">
        <v>79</v>
      </c>
      <c r="AY398" s="157" t="s">
        <v>166</v>
      </c>
    </row>
    <row r="399" spans="2:65" s="1" customFormat="1" ht="16.5" customHeight="1">
      <c r="B399" s="33"/>
      <c r="C399" s="132" t="s">
        <v>493</v>
      </c>
      <c r="D399" s="132" t="s">
        <v>168</v>
      </c>
      <c r="E399" s="133" t="s">
        <v>494</v>
      </c>
      <c r="F399" s="134" t="s">
        <v>495</v>
      </c>
      <c r="G399" s="135" t="s">
        <v>232</v>
      </c>
      <c r="H399" s="136">
        <v>1238.8140000000001</v>
      </c>
      <c r="I399" s="137"/>
      <c r="J399" s="138">
        <f>ROUND(I399*H399,2)</f>
        <v>0</v>
      </c>
      <c r="K399" s="134" t="s">
        <v>172</v>
      </c>
      <c r="L399" s="33"/>
      <c r="M399" s="139" t="s">
        <v>19</v>
      </c>
      <c r="N399" s="140" t="s">
        <v>44</v>
      </c>
      <c r="P399" s="141">
        <f>O399*H399</f>
        <v>0</v>
      </c>
      <c r="Q399" s="141">
        <v>4.0000000000000001E-3</v>
      </c>
      <c r="R399" s="141">
        <f>Q399*H399</f>
        <v>4.9552560000000003</v>
      </c>
      <c r="S399" s="141">
        <v>0</v>
      </c>
      <c r="T399" s="142">
        <f>S399*H399</f>
        <v>0</v>
      </c>
      <c r="AR399" s="143" t="s">
        <v>173</v>
      </c>
      <c r="AT399" s="143" t="s">
        <v>168</v>
      </c>
      <c r="AU399" s="143" t="s">
        <v>85</v>
      </c>
      <c r="AY399" s="18" t="s">
        <v>166</v>
      </c>
      <c r="BE399" s="144">
        <f>IF(N399="základní",J399,0)</f>
        <v>0</v>
      </c>
      <c r="BF399" s="144">
        <f>IF(N399="snížená",J399,0)</f>
        <v>0</v>
      </c>
      <c r="BG399" s="144">
        <f>IF(N399="zákl. přenesená",J399,0)</f>
        <v>0</v>
      </c>
      <c r="BH399" s="144">
        <f>IF(N399="sníž. přenesená",J399,0)</f>
        <v>0</v>
      </c>
      <c r="BI399" s="144">
        <f>IF(N399="nulová",J399,0)</f>
        <v>0</v>
      </c>
      <c r="BJ399" s="18" t="s">
        <v>85</v>
      </c>
      <c r="BK399" s="144">
        <f>ROUND(I399*H399,2)</f>
        <v>0</v>
      </c>
      <c r="BL399" s="18" t="s">
        <v>173</v>
      </c>
      <c r="BM399" s="143" t="s">
        <v>496</v>
      </c>
    </row>
    <row r="400" spans="2:65" s="1" customFormat="1">
      <c r="B400" s="33"/>
      <c r="D400" s="145" t="s">
        <v>175</v>
      </c>
      <c r="F400" s="146" t="s">
        <v>497</v>
      </c>
      <c r="I400" s="147"/>
      <c r="L400" s="33"/>
      <c r="M400" s="148"/>
      <c r="T400" s="54"/>
      <c r="AT400" s="18" t="s">
        <v>175</v>
      </c>
      <c r="AU400" s="18" t="s">
        <v>85</v>
      </c>
    </row>
    <row r="401" spans="2:65" s="1" customFormat="1" ht="16.5" customHeight="1">
      <c r="B401" s="33"/>
      <c r="C401" s="132" t="s">
        <v>498</v>
      </c>
      <c r="D401" s="132" t="s">
        <v>168</v>
      </c>
      <c r="E401" s="133" t="s">
        <v>499</v>
      </c>
      <c r="F401" s="134" t="s">
        <v>500</v>
      </c>
      <c r="G401" s="135" t="s">
        <v>171</v>
      </c>
      <c r="H401" s="136">
        <v>1.8879999999999999</v>
      </c>
      <c r="I401" s="137"/>
      <c r="J401" s="138">
        <f>ROUND(I401*H401,2)</f>
        <v>0</v>
      </c>
      <c r="K401" s="134" t="s">
        <v>19</v>
      </c>
      <c r="L401" s="33"/>
      <c r="M401" s="139" t="s">
        <v>19</v>
      </c>
      <c r="N401" s="140" t="s">
        <v>44</v>
      </c>
      <c r="P401" s="141">
        <f>O401*H401</f>
        <v>0</v>
      </c>
      <c r="Q401" s="141">
        <v>2.5018699999999998</v>
      </c>
      <c r="R401" s="141">
        <f>Q401*H401</f>
        <v>4.7235305599999995</v>
      </c>
      <c r="S401" s="141">
        <v>0</v>
      </c>
      <c r="T401" s="142">
        <f>S401*H401</f>
        <v>0</v>
      </c>
      <c r="AR401" s="143" t="s">
        <v>173</v>
      </c>
      <c r="AT401" s="143" t="s">
        <v>168</v>
      </c>
      <c r="AU401" s="143" t="s">
        <v>85</v>
      </c>
      <c r="AY401" s="18" t="s">
        <v>166</v>
      </c>
      <c r="BE401" s="144">
        <f>IF(N401="základní",J401,0)</f>
        <v>0</v>
      </c>
      <c r="BF401" s="144">
        <f>IF(N401="snížená",J401,0)</f>
        <v>0</v>
      </c>
      <c r="BG401" s="144">
        <f>IF(N401="zákl. přenesená",J401,0)</f>
        <v>0</v>
      </c>
      <c r="BH401" s="144">
        <f>IF(N401="sníž. přenesená",J401,0)</f>
        <v>0</v>
      </c>
      <c r="BI401" s="144">
        <f>IF(N401="nulová",J401,0)</f>
        <v>0</v>
      </c>
      <c r="BJ401" s="18" t="s">
        <v>85</v>
      </c>
      <c r="BK401" s="144">
        <f>ROUND(I401*H401,2)</f>
        <v>0</v>
      </c>
      <c r="BL401" s="18" t="s">
        <v>173</v>
      </c>
      <c r="BM401" s="143" t="s">
        <v>501</v>
      </c>
    </row>
    <row r="402" spans="2:65" s="12" customFormat="1">
      <c r="B402" s="149"/>
      <c r="D402" s="150" t="s">
        <v>177</v>
      </c>
      <c r="E402" s="151" t="s">
        <v>19</v>
      </c>
      <c r="F402" s="152" t="s">
        <v>213</v>
      </c>
      <c r="H402" s="151" t="s">
        <v>19</v>
      </c>
      <c r="I402" s="153"/>
      <c r="L402" s="149"/>
      <c r="M402" s="154"/>
      <c r="T402" s="155"/>
      <c r="AT402" s="151" t="s">
        <v>177</v>
      </c>
      <c r="AU402" s="151" t="s">
        <v>85</v>
      </c>
      <c r="AV402" s="12" t="s">
        <v>79</v>
      </c>
      <c r="AW402" s="12" t="s">
        <v>33</v>
      </c>
      <c r="AX402" s="12" t="s">
        <v>72</v>
      </c>
      <c r="AY402" s="151" t="s">
        <v>166</v>
      </c>
    </row>
    <row r="403" spans="2:65" s="13" customFormat="1">
      <c r="B403" s="156"/>
      <c r="D403" s="150" t="s">
        <v>177</v>
      </c>
      <c r="E403" s="157" t="s">
        <v>19</v>
      </c>
      <c r="F403" s="158" t="s">
        <v>502</v>
      </c>
      <c r="H403" s="159">
        <v>0.33200000000000002</v>
      </c>
      <c r="I403" s="160"/>
      <c r="L403" s="156"/>
      <c r="M403" s="161"/>
      <c r="T403" s="162"/>
      <c r="AT403" s="157" t="s">
        <v>177</v>
      </c>
      <c r="AU403" s="157" t="s">
        <v>85</v>
      </c>
      <c r="AV403" s="13" t="s">
        <v>85</v>
      </c>
      <c r="AW403" s="13" t="s">
        <v>33</v>
      </c>
      <c r="AX403" s="13" t="s">
        <v>72</v>
      </c>
      <c r="AY403" s="157" t="s">
        <v>166</v>
      </c>
    </row>
    <row r="404" spans="2:65" s="13" customFormat="1">
      <c r="B404" s="156"/>
      <c r="D404" s="150" t="s">
        <v>177</v>
      </c>
      <c r="E404" s="157" t="s">
        <v>19</v>
      </c>
      <c r="F404" s="158" t="s">
        <v>503</v>
      </c>
      <c r="H404" s="159">
        <v>0.16600000000000001</v>
      </c>
      <c r="I404" s="160"/>
      <c r="L404" s="156"/>
      <c r="M404" s="161"/>
      <c r="T404" s="162"/>
      <c r="AT404" s="157" t="s">
        <v>177</v>
      </c>
      <c r="AU404" s="157" t="s">
        <v>85</v>
      </c>
      <c r="AV404" s="13" t="s">
        <v>85</v>
      </c>
      <c r="AW404" s="13" t="s">
        <v>33</v>
      </c>
      <c r="AX404" s="13" t="s">
        <v>72</v>
      </c>
      <c r="AY404" s="157" t="s">
        <v>166</v>
      </c>
    </row>
    <row r="405" spans="2:65" s="14" customFormat="1">
      <c r="B405" s="163"/>
      <c r="D405" s="150" t="s">
        <v>177</v>
      </c>
      <c r="E405" s="164" t="s">
        <v>19</v>
      </c>
      <c r="F405" s="165" t="s">
        <v>217</v>
      </c>
      <c r="H405" s="166">
        <v>0.498</v>
      </c>
      <c r="I405" s="167"/>
      <c r="L405" s="163"/>
      <c r="M405" s="168"/>
      <c r="T405" s="169"/>
      <c r="AT405" s="164" t="s">
        <v>177</v>
      </c>
      <c r="AU405" s="164" t="s">
        <v>85</v>
      </c>
      <c r="AV405" s="14" t="s">
        <v>184</v>
      </c>
      <c r="AW405" s="14" t="s">
        <v>33</v>
      </c>
      <c r="AX405" s="14" t="s">
        <v>72</v>
      </c>
      <c r="AY405" s="164" t="s">
        <v>166</v>
      </c>
    </row>
    <row r="406" spans="2:65" s="12" customFormat="1">
      <c r="B406" s="149"/>
      <c r="D406" s="150" t="s">
        <v>177</v>
      </c>
      <c r="E406" s="151" t="s">
        <v>19</v>
      </c>
      <c r="F406" s="152" t="s">
        <v>218</v>
      </c>
      <c r="H406" s="151" t="s">
        <v>19</v>
      </c>
      <c r="I406" s="153"/>
      <c r="L406" s="149"/>
      <c r="M406" s="154"/>
      <c r="T406" s="155"/>
      <c r="AT406" s="151" t="s">
        <v>177</v>
      </c>
      <c r="AU406" s="151" t="s">
        <v>85</v>
      </c>
      <c r="AV406" s="12" t="s">
        <v>79</v>
      </c>
      <c r="AW406" s="12" t="s">
        <v>33</v>
      </c>
      <c r="AX406" s="12" t="s">
        <v>72</v>
      </c>
      <c r="AY406" s="151" t="s">
        <v>166</v>
      </c>
    </row>
    <row r="407" spans="2:65" s="13" customFormat="1">
      <c r="B407" s="156"/>
      <c r="D407" s="150" t="s">
        <v>177</v>
      </c>
      <c r="E407" s="157" t="s">
        <v>19</v>
      </c>
      <c r="F407" s="158" t="s">
        <v>504</v>
      </c>
      <c r="H407" s="159">
        <v>5.8999999999999997E-2</v>
      </c>
      <c r="I407" s="160"/>
      <c r="L407" s="156"/>
      <c r="M407" s="161"/>
      <c r="T407" s="162"/>
      <c r="AT407" s="157" t="s">
        <v>177</v>
      </c>
      <c r="AU407" s="157" t="s">
        <v>85</v>
      </c>
      <c r="AV407" s="13" t="s">
        <v>85</v>
      </c>
      <c r="AW407" s="13" t="s">
        <v>33</v>
      </c>
      <c r="AX407" s="13" t="s">
        <v>72</v>
      </c>
      <c r="AY407" s="157" t="s">
        <v>166</v>
      </c>
    </row>
    <row r="408" spans="2:65" s="13" customFormat="1">
      <c r="B408" s="156"/>
      <c r="D408" s="150" t="s">
        <v>177</v>
      </c>
      <c r="E408" s="157" t="s">
        <v>19</v>
      </c>
      <c r="F408" s="158" t="s">
        <v>505</v>
      </c>
      <c r="H408" s="159">
        <v>2.1000000000000001E-2</v>
      </c>
      <c r="I408" s="160"/>
      <c r="L408" s="156"/>
      <c r="M408" s="161"/>
      <c r="T408" s="162"/>
      <c r="AT408" s="157" t="s">
        <v>177</v>
      </c>
      <c r="AU408" s="157" t="s">
        <v>85</v>
      </c>
      <c r="AV408" s="13" t="s">
        <v>85</v>
      </c>
      <c r="AW408" s="13" t="s">
        <v>33</v>
      </c>
      <c r="AX408" s="13" t="s">
        <v>72</v>
      </c>
      <c r="AY408" s="157" t="s">
        <v>166</v>
      </c>
    </row>
    <row r="409" spans="2:65" s="13" customFormat="1">
      <c r="B409" s="156"/>
      <c r="D409" s="150" t="s">
        <v>177</v>
      </c>
      <c r="E409" s="157" t="s">
        <v>19</v>
      </c>
      <c r="F409" s="158" t="s">
        <v>506</v>
      </c>
      <c r="H409" s="159">
        <v>6.0000000000000001E-3</v>
      </c>
      <c r="I409" s="160"/>
      <c r="L409" s="156"/>
      <c r="M409" s="161"/>
      <c r="T409" s="162"/>
      <c r="AT409" s="157" t="s">
        <v>177</v>
      </c>
      <c r="AU409" s="157" t="s">
        <v>85</v>
      </c>
      <c r="AV409" s="13" t="s">
        <v>85</v>
      </c>
      <c r="AW409" s="13" t="s">
        <v>33</v>
      </c>
      <c r="AX409" s="13" t="s">
        <v>72</v>
      </c>
      <c r="AY409" s="157" t="s">
        <v>166</v>
      </c>
    </row>
    <row r="410" spans="2:65" s="13" customFormat="1">
      <c r="B410" s="156"/>
      <c r="D410" s="150" t="s">
        <v>177</v>
      </c>
      <c r="E410" s="157" t="s">
        <v>19</v>
      </c>
      <c r="F410" s="158" t="s">
        <v>507</v>
      </c>
      <c r="H410" s="159">
        <v>0.46600000000000003</v>
      </c>
      <c r="I410" s="160"/>
      <c r="L410" s="156"/>
      <c r="M410" s="161"/>
      <c r="T410" s="162"/>
      <c r="AT410" s="157" t="s">
        <v>177</v>
      </c>
      <c r="AU410" s="157" t="s">
        <v>85</v>
      </c>
      <c r="AV410" s="13" t="s">
        <v>85</v>
      </c>
      <c r="AW410" s="13" t="s">
        <v>33</v>
      </c>
      <c r="AX410" s="13" t="s">
        <v>72</v>
      </c>
      <c r="AY410" s="157" t="s">
        <v>166</v>
      </c>
    </row>
    <row r="411" spans="2:65" s="13" customFormat="1">
      <c r="B411" s="156"/>
      <c r="D411" s="150" t="s">
        <v>177</v>
      </c>
      <c r="E411" s="157" t="s">
        <v>19</v>
      </c>
      <c r="F411" s="158" t="s">
        <v>508</v>
      </c>
      <c r="H411" s="159">
        <v>8.9999999999999993E-3</v>
      </c>
      <c r="I411" s="160"/>
      <c r="L411" s="156"/>
      <c r="M411" s="161"/>
      <c r="T411" s="162"/>
      <c r="AT411" s="157" t="s">
        <v>177</v>
      </c>
      <c r="AU411" s="157" t="s">
        <v>85</v>
      </c>
      <c r="AV411" s="13" t="s">
        <v>85</v>
      </c>
      <c r="AW411" s="13" t="s">
        <v>33</v>
      </c>
      <c r="AX411" s="13" t="s">
        <v>72</v>
      </c>
      <c r="AY411" s="157" t="s">
        <v>166</v>
      </c>
    </row>
    <row r="412" spans="2:65" s="13" customFormat="1">
      <c r="B412" s="156"/>
      <c r="D412" s="150" t="s">
        <v>177</v>
      </c>
      <c r="E412" s="157" t="s">
        <v>19</v>
      </c>
      <c r="F412" s="158" t="s">
        <v>509</v>
      </c>
      <c r="H412" s="159">
        <v>0.182</v>
      </c>
      <c r="I412" s="160"/>
      <c r="L412" s="156"/>
      <c r="M412" s="161"/>
      <c r="T412" s="162"/>
      <c r="AT412" s="157" t="s">
        <v>177</v>
      </c>
      <c r="AU412" s="157" t="s">
        <v>85</v>
      </c>
      <c r="AV412" s="13" t="s">
        <v>85</v>
      </c>
      <c r="AW412" s="13" t="s">
        <v>33</v>
      </c>
      <c r="AX412" s="13" t="s">
        <v>72</v>
      </c>
      <c r="AY412" s="157" t="s">
        <v>166</v>
      </c>
    </row>
    <row r="413" spans="2:65" s="13" customFormat="1">
      <c r="B413" s="156"/>
      <c r="D413" s="150" t="s">
        <v>177</v>
      </c>
      <c r="E413" s="157" t="s">
        <v>19</v>
      </c>
      <c r="F413" s="158" t="s">
        <v>510</v>
      </c>
      <c r="H413" s="159">
        <v>4.0000000000000001E-3</v>
      </c>
      <c r="I413" s="160"/>
      <c r="L413" s="156"/>
      <c r="M413" s="161"/>
      <c r="T413" s="162"/>
      <c r="AT413" s="157" t="s">
        <v>177</v>
      </c>
      <c r="AU413" s="157" t="s">
        <v>85</v>
      </c>
      <c r="AV413" s="13" t="s">
        <v>85</v>
      </c>
      <c r="AW413" s="13" t="s">
        <v>33</v>
      </c>
      <c r="AX413" s="13" t="s">
        <v>72</v>
      </c>
      <c r="AY413" s="157" t="s">
        <v>166</v>
      </c>
    </row>
    <row r="414" spans="2:65" s="13" customFormat="1">
      <c r="B414" s="156"/>
      <c r="D414" s="150" t="s">
        <v>177</v>
      </c>
      <c r="E414" s="157" t="s">
        <v>19</v>
      </c>
      <c r="F414" s="158" t="s">
        <v>511</v>
      </c>
      <c r="H414" s="159">
        <v>0.124</v>
      </c>
      <c r="I414" s="160"/>
      <c r="L414" s="156"/>
      <c r="M414" s="161"/>
      <c r="T414" s="162"/>
      <c r="AT414" s="157" t="s">
        <v>177</v>
      </c>
      <c r="AU414" s="157" t="s">
        <v>85</v>
      </c>
      <c r="AV414" s="13" t="s">
        <v>85</v>
      </c>
      <c r="AW414" s="13" t="s">
        <v>33</v>
      </c>
      <c r="AX414" s="13" t="s">
        <v>72</v>
      </c>
      <c r="AY414" s="157" t="s">
        <v>166</v>
      </c>
    </row>
    <row r="415" spans="2:65" s="13" customFormat="1">
      <c r="B415" s="156"/>
      <c r="D415" s="150" t="s">
        <v>177</v>
      </c>
      <c r="E415" s="157" t="s">
        <v>19</v>
      </c>
      <c r="F415" s="158" t="s">
        <v>512</v>
      </c>
      <c r="H415" s="159">
        <v>0.51900000000000002</v>
      </c>
      <c r="I415" s="160"/>
      <c r="L415" s="156"/>
      <c r="M415" s="161"/>
      <c r="T415" s="162"/>
      <c r="AT415" s="157" t="s">
        <v>177</v>
      </c>
      <c r="AU415" s="157" t="s">
        <v>85</v>
      </c>
      <c r="AV415" s="13" t="s">
        <v>85</v>
      </c>
      <c r="AW415" s="13" t="s">
        <v>33</v>
      </c>
      <c r="AX415" s="13" t="s">
        <v>72</v>
      </c>
      <c r="AY415" s="157" t="s">
        <v>166</v>
      </c>
    </row>
    <row r="416" spans="2:65" s="14" customFormat="1">
      <c r="B416" s="163"/>
      <c r="D416" s="150" t="s">
        <v>177</v>
      </c>
      <c r="E416" s="164" t="s">
        <v>19</v>
      </c>
      <c r="F416" s="165" t="s">
        <v>217</v>
      </c>
      <c r="H416" s="166">
        <v>1.39</v>
      </c>
      <c r="I416" s="167"/>
      <c r="L416" s="163"/>
      <c r="M416" s="168"/>
      <c r="T416" s="169"/>
      <c r="AT416" s="164" t="s">
        <v>177</v>
      </c>
      <c r="AU416" s="164" t="s">
        <v>85</v>
      </c>
      <c r="AV416" s="14" t="s">
        <v>184</v>
      </c>
      <c r="AW416" s="14" t="s">
        <v>33</v>
      </c>
      <c r="AX416" s="14" t="s">
        <v>72</v>
      </c>
      <c r="AY416" s="164" t="s">
        <v>166</v>
      </c>
    </row>
    <row r="417" spans="2:65" s="15" customFormat="1">
      <c r="B417" s="170"/>
      <c r="D417" s="150" t="s">
        <v>177</v>
      </c>
      <c r="E417" s="171" t="s">
        <v>19</v>
      </c>
      <c r="F417" s="172" t="s">
        <v>228</v>
      </c>
      <c r="H417" s="173">
        <v>1.8879999999999999</v>
      </c>
      <c r="I417" s="174"/>
      <c r="L417" s="170"/>
      <c r="M417" s="175"/>
      <c r="T417" s="176"/>
      <c r="AT417" s="171" t="s">
        <v>177</v>
      </c>
      <c r="AU417" s="171" t="s">
        <v>85</v>
      </c>
      <c r="AV417" s="15" t="s">
        <v>173</v>
      </c>
      <c r="AW417" s="15" t="s">
        <v>33</v>
      </c>
      <c r="AX417" s="15" t="s">
        <v>79</v>
      </c>
      <c r="AY417" s="171" t="s">
        <v>166</v>
      </c>
    </row>
    <row r="418" spans="2:65" s="1" customFormat="1" ht="21.75" customHeight="1">
      <c r="B418" s="33"/>
      <c r="C418" s="132" t="s">
        <v>513</v>
      </c>
      <c r="D418" s="132" t="s">
        <v>168</v>
      </c>
      <c r="E418" s="133" t="s">
        <v>514</v>
      </c>
      <c r="F418" s="134" t="s">
        <v>515</v>
      </c>
      <c r="G418" s="135" t="s">
        <v>171</v>
      </c>
      <c r="H418" s="136">
        <v>40.756</v>
      </c>
      <c r="I418" s="137"/>
      <c r="J418" s="138">
        <f>ROUND(I418*H418,2)</f>
        <v>0</v>
      </c>
      <c r="K418" s="134" t="s">
        <v>172</v>
      </c>
      <c r="L418" s="33"/>
      <c r="M418" s="139" t="s">
        <v>19</v>
      </c>
      <c r="N418" s="140" t="s">
        <v>44</v>
      </c>
      <c r="P418" s="141">
        <f>O418*H418</f>
        <v>0</v>
      </c>
      <c r="Q418" s="141">
        <v>2.5018699999999998</v>
      </c>
      <c r="R418" s="141">
        <f>Q418*H418</f>
        <v>101.96621372</v>
      </c>
      <c r="S418" s="141">
        <v>0</v>
      </c>
      <c r="T418" s="142">
        <f>S418*H418</f>
        <v>0</v>
      </c>
      <c r="AR418" s="143" t="s">
        <v>173</v>
      </c>
      <c r="AT418" s="143" t="s">
        <v>168</v>
      </c>
      <c r="AU418" s="143" t="s">
        <v>85</v>
      </c>
      <c r="AY418" s="18" t="s">
        <v>166</v>
      </c>
      <c r="BE418" s="144">
        <f>IF(N418="základní",J418,0)</f>
        <v>0</v>
      </c>
      <c r="BF418" s="144">
        <f>IF(N418="snížená",J418,0)</f>
        <v>0</v>
      </c>
      <c r="BG418" s="144">
        <f>IF(N418="zákl. přenesená",J418,0)</f>
        <v>0</v>
      </c>
      <c r="BH418" s="144">
        <f>IF(N418="sníž. přenesená",J418,0)</f>
        <v>0</v>
      </c>
      <c r="BI418" s="144">
        <f>IF(N418="nulová",J418,0)</f>
        <v>0</v>
      </c>
      <c r="BJ418" s="18" t="s">
        <v>85</v>
      </c>
      <c r="BK418" s="144">
        <f>ROUND(I418*H418,2)</f>
        <v>0</v>
      </c>
      <c r="BL418" s="18" t="s">
        <v>173</v>
      </c>
      <c r="BM418" s="143" t="s">
        <v>516</v>
      </c>
    </row>
    <row r="419" spans="2:65" s="1" customFormat="1">
      <c r="B419" s="33"/>
      <c r="D419" s="145" t="s">
        <v>175</v>
      </c>
      <c r="F419" s="146" t="s">
        <v>517</v>
      </c>
      <c r="I419" s="147"/>
      <c r="L419" s="33"/>
      <c r="M419" s="148"/>
      <c r="T419" s="54"/>
      <c r="AT419" s="18" t="s">
        <v>175</v>
      </c>
      <c r="AU419" s="18" t="s">
        <v>85</v>
      </c>
    </row>
    <row r="420" spans="2:65" s="12" customFormat="1">
      <c r="B420" s="149"/>
      <c r="D420" s="150" t="s">
        <v>177</v>
      </c>
      <c r="E420" s="151" t="s">
        <v>19</v>
      </c>
      <c r="F420" s="152" t="s">
        <v>213</v>
      </c>
      <c r="H420" s="151" t="s">
        <v>19</v>
      </c>
      <c r="I420" s="153"/>
      <c r="L420" s="149"/>
      <c r="M420" s="154"/>
      <c r="T420" s="155"/>
      <c r="AT420" s="151" t="s">
        <v>177</v>
      </c>
      <c r="AU420" s="151" t="s">
        <v>85</v>
      </c>
      <c r="AV420" s="12" t="s">
        <v>79</v>
      </c>
      <c r="AW420" s="12" t="s">
        <v>33</v>
      </c>
      <c r="AX420" s="12" t="s">
        <v>72</v>
      </c>
      <c r="AY420" s="151" t="s">
        <v>166</v>
      </c>
    </row>
    <row r="421" spans="2:65" s="13" customFormat="1">
      <c r="B421" s="156"/>
      <c r="D421" s="150" t="s">
        <v>177</v>
      </c>
      <c r="E421" s="157" t="s">
        <v>19</v>
      </c>
      <c r="F421" s="158" t="s">
        <v>518</v>
      </c>
      <c r="H421" s="159">
        <v>3.0779999999999998</v>
      </c>
      <c r="I421" s="160"/>
      <c r="L421" s="156"/>
      <c r="M421" s="161"/>
      <c r="T421" s="162"/>
      <c r="AT421" s="157" t="s">
        <v>177</v>
      </c>
      <c r="AU421" s="157" t="s">
        <v>85</v>
      </c>
      <c r="AV421" s="13" t="s">
        <v>85</v>
      </c>
      <c r="AW421" s="13" t="s">
        <v>33</v>
      </c>
      <c r="AX421" s="13" t="s">
        <v>72</v>
      </c>
      <c r="AY421" s="157" t="s">
        <v>166</v>
      </c>
    </row>
    <row r="422" spans="2:65" s="13" customFormat="1">
      <c r="B422" s="156"/>
      <c r="D422" s="150" t="s">
        <v>177</v>
      </c>
      <c r="E422" s="157" t="s">
        <v>19</v>
      </c>
      <c r="F422" s="158" t="s">
        <v>519</v>
      </c>
      <c r="H422" s="159">
        <v>0.87</v>
      </c>
      <c r="I422" s="160"/>
      <c r="L422" s="156"/>
      <c r="M422" s="161"/>
      <c r="T422" s="162"/>
      <c r="AT422" s="157" t="s">
        <v>177</v>
      </c>
      <c r="AU422" s="157" t="s">
        <v>85</v>
      </c>
      <c r="AV422" s="13" t="s">
        <v>85</v>
      </c>
      <c r="AW422" s="13" t="s">
        <v>33</v>
      </c>
      <c r="AX422" s="13" t="s">
        <v>72</v>
      </c>
      <c r="AY422" s="157" t="s">
        <v>166</v>
      </c>
    </row>
    <row r="423" spans="2:65" s="13" customFormat="1">
      <c r="B423" s="156"/>
      <c r="D423" s="150" t="s">
        <v>177</v>
      </c>
      <c r="E423" s="157" t="s">
        <v>19</v>
      </c>
      <c r="F423" s="158" t="s">
        <v>520</v>
      </c>
      <c r="H423" s="159">
        <v>3.4630000000000001</v>
      </c>
      <c r="I423" s="160"/>
      <c r="L423" s="156"/>
      <c r="M423" s="161"/>
      <c r="T423" s="162"/>
      <c r="AT423" s="157" t="s">
        <v>177</v>
      </c>
      <c r="AU423" s="157" t="s">
        <v>85</v>
      </c>
      <c r="AV423" s="13" t="s">
        <v>85</v>
      </c>
      <c r="AW423" s="13" t="s">
        <v>33</v>
      </c>
      <c r="AX423" s="13" t="s">
        <v>72</v>
      </c>
      <c r="AY423" s="157" t="s">
        <v>166</v>
      </c>
    </row>
    <row r="424" spans="2:65" s="13" customFormat="1">
      <c r="B424" s="156"/>
      <c r="D424" s="150" t="s">
        <v>177</v>
      </c>
      <c r="E424" s="157" t="s">
        <v>19</v>
      </c>
      <c r="F424" s="158" t="s">
        <v>521</v>
      </c>
      <c r="H424" s="159">
        <v>2.7E-2</v>
      </c>
      <c r="I424" s="160"/>
      <c r="L424" s="156"/>
      <c r="M424" s="161"/>
      <c r="T424" s="162"/>
      <c r="AT424" s="157" t="s">
        <v>177</v>
      </c>
      <c r="AU424" s="157" t="s">
        <v>85</v>
      </c>
      <c r="AV424" s="13" t="s">
        <v>85</v>
      </c>
      <c r="AW424" s="13" t="s">
        <v>33</v>
      </c>
      <c r="AX424" s="13" t="s">
        <v>72</v>
      </c>
      <c r="AY424" s="157" t="s">
        <v>166</v>
      </c>
    </row>
    <row r="425" spans="2:65" s="13" customFormat="1">
      <c r="B425" s="156"/>
      <c r="D425" s="150" t="s">
        <v>177</v>
      </c>
      <c r="E425" s="157" t="s">
        <v>19</v>
      </c>
      <c r="F425" s="158" t="s">
        <v>522</v>
      </c>
      <c r="H425" s="159">
        <v>2.7E-2</v>
      </c>
      <c r="I425" s="160"/>
      <c r="L425" s="156"/>
      <c r="M425" s="161"/>
      <c r="T425" s="162"/>
      <c r="AT425" s="157" t="s">
        <v>177</v>
      </c>
      <c r="AU425" s="157" t="s">
        <v>85</v>
      </c>
      <c r="AV425" s="13" t="s">
        <v>85</v>
      </c>
      <c r="AW425" s="13" t="s">
        <v>33</v>
      </c>
      <c r="AX425" s="13" t="s">
        <v>72</v>
      </c>
      <c r="AY425" s="157" t="s">
        <v>166</v>
      </c>
    </row>
    <row r="426" spans="2:65" s="13" customFormat="1">
      <c r="B426" s="156"/>
      <c r="D426" s="150" t="s">
        <v>177</v>
      </c>
      <c r="E426" s="157" t="s">
        <v>19</v>
      </c>
      <c r="F426" s="158" t="s">
        <v>523</v>
      </c>
      <c r="H426" s="159">
        <v>0.57799999999999996</v>
      </c>
      <c r="I426" s="160"/>
      <c r="L426" s="156"/>
      <c r="M426" s="161"/>
      <c r="T426" s="162"/>
      <c r="AT426" s="157" t="s">
        <v>177</v>
      </c>
      <c r="AU426" s="157" t="s">
        <v>85</v>
      </c>
      <c r="AV426" s="13" t="s">
        <v>85</v>
      </c>
      <c r="AW426" s="13" t="s">
        <v>33</v>
      </c>
      <c r="AX426" s="13" t="s">
        <v>72</v>
      </c>
      <c r="AY426" s="157" t="s">
        <v>166</v>
      </c>
    </row>
    <row r="427" spans="2:65" s="13" customFormat="1">
      <c r="B427" s="156"/>
      <c r="D427" s="150" t="s">
        <v>177</v>
      </c>
      <c r="E427" s="157" t="s">
        <v>19</v>
      </c>
      <c r="F427" s="158" t="s">
        <v>524</v>
      </c>
      <c r="H427" s="159">
        <v>0.67500000000000004</v>
      </c>
      <c r="I427" s="160"/>
      <c r="L427" s="156"/>
      <c r="M427" s="161"/>
      <c r="T427" s="162"/>
      <c r="AT427" s="157" t="s">
        <v>177</v>
      </c>
      <c r="AU427" s="157" t="s">
        <v>85</v>
      </c>
      <c r="AV427" s="13" t="s">
        <v>85</v>
      </c>
      <c r="AW427" s="13" t="s">
        <v>33</v>
      </c>
      <c r="AX427" s="13" t="s">
        <v>72</v>
      </c>
      <c r="AY427" s="157" t="s">
        <v>166</v>
      </c>
    </row>
    <row r="428" spans="2:65" s="13" customFormat="1">
      <c r="B428" s="156"/>
      <c r="D428" s="150" t="s">
        <v>177</v>
      </c>
      <c r="E428" s="157" t="s">
        <v>19</v>
      </c>
      <c r="F428" s="158" t="s">
        <v>525</v>
      </c>
      <c r="H428" s="159">
        <v>0.61199999999999999</v>
      </c>
      <c r="I428" s="160"/>
      <c r="L428" s="156"/>
      <c r="M428" s="161"/>
      <c r="T428" s="162"/>
      <c r="AT428" s="157" t="s">
        <v>177</v>
      </c>
      <c r="AU428" s="157" t="s">
        <v>85</v>
      </c>
      <c r="AV428" s="13" t="s">
        <v>85</v>
      </c>
      <c r="AW428" s="13" t="s">
        <v>33</v>
      </c>
      <c r="AX428" s="13" t="s">
        <v>72</v>
      </c>
      <c r="AY428" s="157" t="s">
        <v>166</v>
      </c>
    </row>
    <row r="429" spans="2:65" s="13" customFormat="1">
      <c r="B429" s="156"/>
      <c r="D429" s="150" t="s">
        <v>177</v>
      </c>
      <c r="E429" s="157" t="s">
        <v>19</v>
      </c>
      <c r="F429" s="158" t="s">
        <v>526</v>
      </c>
      <c r="H429" s="159">
        <v>0.42799999999999999</v>
      </c>
      <c r="I429" s="160"/>
      <c r="L429" s="156"/>
      <c r="M429" s="161"/>
      <c r="T429" s="162"/>
      <c r="AT429" s="157" t="s">
        <v>177</v>
      </c>
      <c r="AU429" s="157" t="s">
        <v>85</v>
      </c>
      <c r="AV429" s="13" t="s">
        <v>85</v>
      </c>
      <c r="AW429" s="13" t="s">
        <v>33</v>
      </c>
      <c r="AX429" s="13" t="s">
        <v>72</v>
      </c>
      <c r="AY429" s="157" t="s">
        <v>166</v>
      </c>
    </row>
    <row r="430" spans="2:65" s="13" customFormat="1">
      <c r="B430" s="156"/>
      <c r="D430" s="150" t="s">
        <v>177</v>
      </c>
      <c r="E430" s="157" t="s">
        <v>19</v>
      </c>
      <c r="F430" s="158" t="s">
        <v>527</v>
      </c>
      <c r="H430" s="159">
        <v>8.9999999999999993E-3</v>
      </c>
      <c r="I430" s="160"/>
      <c r="L430" s="156"/>
      <c r="M430" s="161"/>
      <c r="T430" s="162"/>
      <c r="AT430" s="157" t="s">
        <v>177</v>
      </c>
      <c r="AU430" s="157" t="s">
        <v>85</v>
      </c>
      <c r="AV430" s="13" t="s">
        <v>85</v>
      </c>
      <c r="AW430" s="13" t="s">
        <v>33</v>
      </c>
      <c r="AX430" s="13" t="s">
        <v>72</v>
      </c>
      <c r="AY430" s="157" t="s">
        <v>166</v>
      </c>
    </row>
    <row r="431" spans="2:65" s="13" customFormat="1">
      <c r="B431" s="156"/>
      <c r="D431" s="150" t="s">
        <v>177</v>
      </c>
      <c r="E431" s="157" t="s">
        <v>19</v>
      </c>
      <c r="F431" s="158" t="s">
        <v>528</v>
      </c>
      <c r="H431" s="159">
        <v>0.45</v>
      </c>
      <c r="I431" s="160"/>
      <c r="L431" s="156"/>
      <c r="M431" s="161"/>
      <c r="T431" s="162"/>
      <c r="AT431" s="157" t="s">
        <v>177</v>
      </c>
      <c r="AU431" s="157" t="s">
        <v>85</v>
      </c>
      <c r="AV431" s="13" t="s">
        <v>85</v>
      </c>
      <c r="AW431" s="13" t="s">
        <v>33</v>
      </c>
      <c r="AX431" s="13" t="s">
        <v>72</v>
      </c>
      <c r="AY431" s="157" t="s">
        <v>166</v>
      </c>
    </row>
    <row r="432" spans="2:65" s="13" customFormat="1">
      <c r="B432" s="156"/>
      <c r="D432" s="150" t="s">
        <v>177</v>
      </c>
      <c r="E432" s="157" t="s">
        <v>19</v>
      </c>
      <c r="F432" s="158" t="s">
        <v>522</v>
      </c>
      <c r="H432" s="159">
        <v>2.7E-2</v>
      </c>
      <c r="I432" s="160"/>
      <c r="L432" s="156"/>
      <c r="M432" s="161"/>
      <c r="T432" s="162"/>
      <c r="AT432" s="157" t="s">
        <v>177</v>
      </c>
      <c r="AU432" s="157" t="s">
        <v>85</v>
      </c>
      <c r="AV432" s="13" t="s">
        <v>85</v>
      </c>
      <c r="AW432" s="13" t="s">
        <v>33</v>
      </c>
      <c r="AX432" s="13" t="s">
        <v>72</v>
      </c>
      <c r="AY432" s="157" t="s">
        <v>166</v>
      </c>
    </row>
    <row r="433" spans="2:51" s="13" customFormat="1">
      <c r="B433" s="156"/>
      <c r="D433" s="150" t="s">
        <v>177</v>
      </c>
      <c r="E433" s="157" t="s">
        <v>19</v>
      </c>
      <c r="F433" s="158" t="s">
        <v>529</v>
      </c>
      <c r="H433" s="159">
        <v>2.266</v>
      </c>
      <c r="I433" s="160"/>
      <c r="L433" s="156"/>
      <c r="M433" s="161"/>
      <c r="T433" s="162"/>
      <c r="AT433" s="157" t="s">
        <v>177</v>
      </c>
      <c r="AU433" s="157" t="s">
        <v>85</v>
      </c>
      <c r="AV433" s="13" t="s">
        <v>85</v>
      </c>
      <c r="AW433" s="13" t="s">
        <v>33</v>
      </c>
      <c r="AX433" s="13" t="s">
        <v>72</v>
      </c>
      <c r="AY433" s="157" t="s">
        <v>166</v>
      </c>
    </row>
    <row r="434" spans="2:51" s="13" customFormat="1">
      <c r="B434" s="156"/>
      <c r="D434" s="150" t="s">
        <v>177</v>
      </c>
      <c r="E434" s="157" t="s">
        <v>19</v>
      </c>
      <c r="F434" s="158" t="s">
        <v>530</v>
      </c>
      <c r="H434" s="159">
        <v>3.4000000000000002E-2</v>
      </c>
      <c r="I434" s="160"/>
      <c r="L434" s="156"/>
      <c r="M434" s="161"/>
      <c r="T434" s="162"/>
      <c r="AT434" s="157" t="s">
        <v>177</v>
      </c>
      <c r="AU434" s="157" t="s">
        <v>85</v>
      </c>
      <c r="AV434" s="13" t="s">
        <v>85</v>
      </c>
      <c r="AW434" s="13" t="s">
        <v>33</v>
      </c>
      <c r="AX434" s="13" t="s">
        <v>72</v>
      </c>
      <c r="AY434" s="157" t="s">
        <v>166</v>
      </c>
    </row>
    <row r="435" spans="2:51" s="13" customFormat="1">
      <c r="B435" s="156"/>
      <c r="D435" s="150" t="s">
        <v>177</v>
      </c>
      <c r="E435" s="157" t="s">
        <v>19</v>
      </c>
      <c r="F435" s="158" t="s">
        <v>531</v>
      </c>
      <c r="H435" s="159">
        <v>1.369</v>
      </c>
      <c r="I435" s="160"/>
      <c r="L435" s="156"/>
      <c r="M435" s="161"/>
      <c r="T435" s="162"/>
      <c r="AT435" s="157" t="s">
        <v>177</v>
      </c>
      <c r="AU435" s="157" t="s">
        <v>85</v>
      </c>
      <c r="AV435" s="13" t="s">
        <v>85</v>
      </c>
      <c r="AW435" s="13" t="s">
        <v>33</v>
      </c>
      <c r="AX435" s="13" t="s">
        <v>72</v>
      </c>
      <c r="AY435" s="157" t="s">
        <v>166</v>
      </c>
    </row>
    <row r="436" spans="2:51" s="13" customFormat="1">
      <c r="B436" s="156"/>
      <c r="D436" s="150" t="s">
        <v>177</v>
      </c>
      <c r="E436" s="157" t="s">
        <v>19</v>
      </c>
      <c r="F436" s="158" t="s">
        <v>532</v>
      </c>
      <c r="H436" s="159">
        <v>0.23899999999999999</v>
      </c>
      <c r="I436" s="160"/>
      <c r="L436" s="156"/>
      <c r="M436" s="161"/>
      <c r="T436" s="162"/>
      <c r="AT436" s="157" t="s">
        <v>177</v>
      </c>
      <c r="AU436" s="157" t="s">
        <v>85</v>
      </c>
      <c r="AV436" s="13" t="s">
        <v>85</v>
      </c>
      <c r="AW436" s="13" t="s">
        <v>33</v>
      </c>
      <c r="AX436" s="13" t="s">
        <v>72</v>
      </c>
      <c r="AY436" s="157" t="s">
        <v>166</v>
      </c>
    </row>
    <row r="437" spans="2:51" s="13" customFormat="1">
      <c r="B437" s="156"/>
      <c r="D437" s="150" t="s">
        <v>177</v>
      </c>
      <c r="E437" s="157" t="s">
        <v>19</v>
      </c>
      <c r="F437" s="158" t="s">
        <v>533</v>
      </c>
      <c r="H437" s="159">
        <v>0.38</v>
      </c>
      <c r="I437" s="160"/>
      <c r="L437" s="156"/>
      <c r="M437" s="161"/>
      <c r="T437" s="162"/>
      <c r="AT437" s="157" t="s">
        <v>177</v>
      </c>
      <c r="AU437" s="157" t="s">
        <v>85</v>
      </c>
      <c r="AV437" s="13" t="s">
        <v>85</v>
      </c>
      <c r="AW437" s="13" t="s">
        <v>33</v>
      </c>
      <c r="AX437" s="13" t="s">
        <v>72</v>
      </c>
      <c r="AY437" s="157" t="s">
        <v>166</v>
      </c>
    </row>
    <row r="438" spans="2:51" s="13" customFormat="1">
      <c r="B438" s="156"/>
      <c r="D438" s="150" t="s">
        <v>177</v>
      </c>
      <c r="E438" s="157" t="s">
        <v>19</v>
      </c>
      <c r="F438" s="158" t="s">
        <v>534</v>
      </c>
      <c r="H438" s="159">
        <v>0.33</v>
      </c>
      <c r="I438" s="160"/>
      <c r="L438" s="156"/>
      <c r="M438" s="161"/>
      <c r="T438" s="162"/>
      <c r="AT438" s="157" t="s">
        <v>177</v>
      </c>
      <c r="AU438" s="157" t="s">
        <v>85</v>
      </c>
      <c r="AV438" s="13" t="s">
        <v>85</v>
      </c>
      <c r="AW438" s="13" t="s">
        <v>33</v>
      </c>
      <c r="AX438" s="13" t="s">
        <v>72</v>
      </c>
      <c r="AY438" s="157" t="s">
        <v>166</v>
      </c>
    </row>
    <row r="439" spans="2:51" s="14" customFormat="1">
      <c r="B439" s="163"/>
      <c r="D439" s="150" t="s">
        <v>177</v>
      </c>
      <c r="E439" s="164" t="s">
        <v>19</v>
      </c>
      <c r="F439" s="165" t="s">
        <v>217</v>
      </c>
      <c r="H439" s="166">
        <v>14.862</v>
      </c>
      <c r="I439" s="167"/>
      <c r="L439" s="163"/>
      <c r="M439" s="168"/>
      <c r="T439" s="169"/>
      <c r="AT439" s="164" t="s">
        <v>177</v>
      </c>
      <c r="AU439" s="164" t="s">
        <v>85</v>
      </c>
      <c r="AV439" s="14" t="s">
        <v>184</v>
      </c>
      <c r="AW439" s="14" t="s">
        <v>33</v>
      </c>
      <c r="AX439" s="14" t="s">
        <v>72</v>
      </c>
      <c r="AY439" s="164" t="s">
        <v>166</v>
      </c>
    </row>
    <row r="440" spans="2:51" s="12" customFormat="1">
      <c r="B440" s="149"/>
      <c r="D440" s="150" t="s">
        <v>177</v>
      </c>
      <c r="E440" s="151" t="s">
        <v>19</v>
      </c>
      <c r="F440" s="152" t="s">
        <v>218</v>
      </c>
      <c r="H440" s="151" t="s">
        <v>19</v>
      </c>
      <c r="I440" s="153"/>
      <c r="L440" s="149"/>
      <c r="M440" s="154"/>
      <c r="T440" s="155"/>
      <c r="AT440" s="151" t="s">
        <v>177</v>
      </c>
      <c r="AU440" s="151" t="s">
        <v>85</v>
      </c>
      <c r="AV440" s="12" t="s">
        <v>79</v>
      </c>
      <c r="AW440" s="12" t="s">
        <v>33</v>
      </c>
      <c r="AX440" s="12" t="s">
        <v>72</v>
      </c>
      <c r="AY440" s="151" t="s">
        <v>166</v>
      </c>
    </row>
    <row r="441" spans="2:51" s="13" customFormat="1">
      <c r="B441" s="156"/>
      <c r="D441" s="150" t="s">
        <v>177</v>
      </c>
      <c r="E441" s="157" t="s">
        <v>19</v>
      </c>
      <c r="F441" s="158" t="s">
        <v>535</v>
      </c>
      <c r="H441" s="159">
        <v>0.189</v>
      </c>
      <c r="I441" s="160"/>
      <c r="L441" s="156"/>
      <c r="M441" s="161"/>
      <c r="T441" s="162"/>
      <c r="AT441" s="157" t="s">
        <v>177</v>
      </c>
      <c r="AU441" s="157" t="s">
        <v>85</v>
      </c>
      <c r="AV441" s="13" t="s">
        <v>85</v>
      </c>
      <c r="AW441" s="13" t="s">
        <v>33</v>
      </c>
      <c r="AX441" s="13" t="s">
        <v>72</v>
      </c>
      <c r="AY441" s="157" t="s">
        <v>166</v>
      </c>
    </row>
    <row r="442" spans="2:51" s="13" customFormat="1">
      <c r="B442" s="156"/>
      <c r="D442" s="150" t="s">
        <v>177</v>
      </c>
      <c r="E442" s="157" t="s">
        <v>19</v>
      </c>
      <c r="F442" s="158" t="s">
        <v>536</v>
      </c>
      <c r="H442" s="159">
        <v>1.071</v>
      </c>
      <c r="I442" s="160"/>
      <c r="L442" s="156"/>
      <c r="M442" s="161"/>
      <c r="T442" s="162"/>
      <c r="AT442" s="157" t="s">
        <v>177</v>
      </c>
      <c r="AU442" s="157" t="s">
        <v>85</v>
      </c>
      <c r="AV442" s="13" t="s">
        <v>85</v>
      </c>
      <c r="AW442" s="13" t="s">
        <v>33</v>
      </c>
      <c r="AX442" s="13" t="s">
        <v>72</v>
      </c>
      <c r="AY442" s="157" t="s">
        <v>166</v>
      </c>
    </row>
    <row r="443" spans="2:51" s="13" customFormat="1">
      <c r="B443" s="156"/>
      <c r="D443" s="150" t="s">
        <v>177</v>
      </c>
      <c r="E443" s="157" t="s">
        <v>19</v>
      </c>
      <c r="F443" s="158" t="s">
        <v>536</v>
      </c>
      <c r="H443" s="159">
        <v>1.071</v>
      </c>
      <c r="I443" s="160"/>
      <c r="L443" s="156"/>
      <c r="M443" s="161"/>
      <c r="T443" s="162"/>
      <c r="AT443" s="157" t="s">
        <v>177</v>
      </c>
      <c r="AU443" s="157" t="s">
        <v>85</v>
      </c>
      <c r="AV443" s="13" t="s">
        <v>85</v>
      </c>
      <c r="AW443" s="13" t="s">
        <v>33</v>
      </c>
      <c r="AX443" s="13" t="s">
        <v>72</v>
      </c>
      <c r="AY443" s="157" t="s">
        <v>166</v>
      </c>
    </row>
    <row r="444" spans="2:51" s="13" customFormat="1">
      <c r="B444" s="156"/>
      <c r="D444" s="150" t="s">
        <v>177</v>
      </c>
      <c r="E444" s="157" t="s">
        <v>19</v>
      </c>
      <c r="F444" s="158" t="s">
        <v>537</v>
      </c>
      <c r="H444" s="159">
        <v>1.107</v>
      </c>
      <c r="I444" s="160"/>
      <c r="L444" s="156"/>
      <c r="M444" s="161"/>
      <c r="T444" s="162"/>
      <c r="AT444" s="157" t="s">
        <v>177</v>
      </c>
      <c r="AU444" s="157" t="s">
        <v>85</v>
      </c>
      <c r="AV444" s="13" t="s">
        <v>85</v>
      </c>
      <c r="AW444" s="13" t="s">
        <v>33</v>
      </c>
      <c r="AX444" s="13" t="s">
        <v>72</v>
      </c>
      <c r="AY444" s="157" t="s">
        <v>166</v>
      </c>
    </row>
    <row r="445" spans="2:51" s="13" customFormat="1">
      <c r="B445" s="156"/>
      <c r="D445" s="150" t="s">
        <v>177</v>
      </c>
      <c r="E445" s="157" t="s">
        <v>19</v>
      </c>
      <c r="F445" s="158" t="s">
        <v>538</v>
      </c>
      <c r="H445" s="159">
        <v>1.5960000000000001</v>
      </c>
      <c r="I445" s="160"/>
      <c r="L445" s="156"/>
      <c r="M445" s="161"/>
      <c r="T445" s="162"/>
      <c r="AT445" s="157" t="s">
        <v>177</v>
      </c>
      <c r="AU445" s="157" t="s">
        <v>85</v>
      </c>
      <c r="AV445" s="13" t="s">
        <v>85</v>
      </c>
      <c r="AW445" s="13" t="s">
        <v>33</v>
      </c>
      <c r="AX445" s="13" t="s">
        <v>72</v>
      </c>
      <c r="AY445" s="157" t="s">
        <v>166</v>
      </c>
    </row>
    <row r="446" spans="2:51" s="13" customFormat="1">
      <c r="B446" s="156"/>
      <c r="D446" s="150" t="s">
        <v>177</v>
      </c>
      <c r="E446" s="157" t="s">
        <v>19</v>
      </c>
      <c r="F446" s="158" t="s">
        <v>527</v>
      </c>
      <c r="H446" s="159">
        <v>8.9999999999999993E-3</v>
      </c>
      <c r="I446" s="160"/>
      <c r="L446" s="156"/>
      <c r="M446" s="161"/>
      <c r="T446" s="162"/>
      <c r="AT446" s="157" t="s">
        <v>177</v>
      </c>
      <c r="AU446" s="157" t="s">
        <v>85</v>
      </c>
      <c r="AV446" s="13" t="s">
        <v>85</v>
      </c>
      <c r="AW446" s="13" t="s">
        <v>33</v>
      </c>
      <c r="AX446" s="13" t="s">
        <v>72</v>
      </c>
      <c r="AY446" s="157" t="s">
        <v>166</v>
      </c>
    </row>
    <row r="447" spans="2:51" s="13" customFormat="1">
      <c r="B447" s="156"/>
      <c r="D447" s="150" t="s">
        <v>177</v>
      </c>
      <c r="E447" s="157" t="s">
        <v>19</v>
      </c>
      <c r="F447" s="158" t="s">
        <v>539</v>
      </c>
      <c r="H447" s="159">
        <v>0.06</v>
      </c>
      <c r="I447" s="160"/>
      <c r="L447" s="156"/>
      <c r="M447" s="161"/>
      <c r="T447" s="162"/>
      <c r="AT447" s="157" t="s">
        <v>177</v>
      </c>
      <c r="AU447" s="157" t="s">
        <v>85</v>
      </c>
      <c r="AV447" s="13" t="s">
        <v>85</v>
      </c>
      <c r="AW447" s="13" t="s">
        <v>33</v>
      </c>
      <c r="AX447" s="13" t="s">
        <v>72</v>
      </c>
      <c r="AY447" s="157" t="s">
        <v>166</v>
      </c>
    </row>
    <row r="448" spans="2:51" s="13" customFormat="1">
      <c r="B448" s="156"/>
      <c r="D448" s="150" t="s">
        <v>177</v>
      </c>
      <c r="E448" s="157" t="s">
        <v>19</v>
      </c>
      <c r="F448" s="158" t="s">
        <v>540</v>
      </c>
      <c r="H448" s="159">
        <v>0.06</v>
      </c>
      <c r="I448" s="160"/>
      <c r="L448" s="156"/>
      <c r="M448" s="161"/>
      <c r="T448" s="162"/>
      <c r="AT448" s="157" t="s">
        <v>177</v>
      </c>
      <c r="AU448" s="157" t="s">
        <v>85</v>
      </c>
      <c r="AV448" s="13" t="s">
        <v>85</v>
      </c>
      <c r="AW448" s="13" t="s">
        <v>33</v>
      </c>
      <c r="AX448" s="13" t="s">
        <v>72</v>
      </c>
      <c r="AY448" s="157" t="s">
        <v>166</v>
      </c>
    </row>
    <row r="449" spans="2:51" s="13" customFormat="1">
      <c r="B449" s="156"/>
      <c r="D449" s="150" t="s">
        <v>177</v>
      </c>
      <c r="E449" s="157" t="s">
        <v>19</v>
      </c>
      <c r="F449" s="158" t="s">
        <v>541</v>
      </c>
      <c r="H449" s="159">
        <v>3.9E-2</v>
      </c>
      <c r="I449" s="160"/>
      <c r="L449" s="156"/>
      <c r="M449" s="161"/>
      <c r="T449" s="162"/>
      <c r="AT449" s="157" t="s">
        <v>177</v>
      </c>
      <c r="AU449" s="157" t="s">
        <v>85</v>
      </c>
      <c r="AV449" s="13" t="s">
        <v>85</v>
      </c>
      <c r="AW449" s="13" t="s">
        <v>33</v>
      </c>
      <c r="AX449" s="13" t="s">
        <v>72</v>
      </c>
      <c r="AY449" s="157" t="s">
        <v>166</v>
      </c>
    </row>
    <row r="450" spans="2:51" s="13" customFormat="1">
      <c r="B450" s="156"/>
      <c r="D450" s="150" t="s">
        <v>177</v>
      </c>
      <c r="E450" s="157" t="s">
        <v>19</v>
      </c>
      <c r="F450" s="158" t="s">
        <v>542</v>
      </c>
      <c r="H450" s="159">
        <v>0.02</v>
      </c>
      <c r="I450" s="160"/>
      <c r="L450" s="156"/>
      <c r="M450" s="161"/>
      <c r="T450" s="162"/>
      <c r="AT450" s="157" t="s">
        <v>177</v>
      </c>
      <c r="AU450" s="157" t="s">
        <v>85</v>
      </c>
      <c r="AV450" s="13" t="s">
        <v>85</v>
      </c>
      <c r="AW450" s="13" t="s">
        <v>33</v>
      </c>
      <c r="AX450" s="13" t="s">
        <v>72</v>
      </c>
      <c r="AY450" s="157" t="s">
        <v>166</v>
      </c>
    </row>
    <row r="451" spans="2:51" s="13" customFormat="1">
      <c r="B451" s="156"/>
      <c r="D451" s="150" t="s">
        <v>177</v>
      </c>
      <c r="E451" s="157" t="s">
        <v>19</v>
      </c>
      <c r="F451" s="158" t="s">
        <v>543</v>
      </c>
      <c r="H451" s="159">
        <v>4.1159999999999997</v>
      </c>
      <c r="I451" s="160"/>
      <c r="L451" s="156"/>
      <c r="M451" s="161"/>
      <c r="T451" s="162"/>
      <c r="AT451" s="157" t="s">
        <v>177</v>
      </c>
      <c r="AU451" s="157" t="s">
        <v>85</v>
      </c>
      <c r="AV451" s="13" t="s">
        <v>85</v>
      </c>
      <c r="AW451" s="13" t="s">
        <v>33</v>
      </c>
      <c r="AX451" s="13" t="s">
        <v>72</v>
      </c>
      <c r="AY451" s="157" t="s">
        <v>166</v>
      </c>
    </row>
    <row r="452" spans="2:51" s="13" customFormat="1">
      <c r="B452" s="156"/>
      <c r="D452" s="150" t="s">
        <v>177</v>
      </c>
      <c r="E452" s="157" t="s">
        <v>19</v>
      </c>
      <c r="F452" s="158" t="s">
        <v>544</v>
      </c>
      <c r="H452" s="159">
        <v>9.8000000000000004E-2</v>
      </c>
      <c r="I452" s="160"/>
      <c r="L452" s="156"/>
      <c r="M452" s="161"/>
      <c r="T452" s="162"/>
      <c r="AT452" s="157" t="s">
        <v>177</v>
      </c>
      <c r="AU452" s="157" t="s">
        <v>85</v>
      </c>
      <c r="AV452" s="13" t="s">
        <v>85</v>
      </c>
      <c r="AW452" s="13" t="s">
        <v>33</v>
      </c>
      <c r="AX452" s="13" t="s">
        <v>72</v>
      </c>
      <c r="AY452" s="157" t="s">
        <v>166</v>
      </c>
    </row>
    <row r="453" spans="2:51" s="13" customFormat="1">
      <c r="B453" s="156"/>
      <c r="D453" s="150" t="s">
        <v>177</v>
      </c>
      <c r="E453" s="157" t="s">
        <v>19</v>
      </c>
      <c r="F453" s="158" t="s">
        <v>545</v>
      </c>
      <c r="H453" s="159">
        <v>0.03</v>
      </c>
      <c r="I453" s="160"/>
      <c r="L453" s="156"/>
      <c r="M453" s="161"/>
      <c r="T453" s="162"/>
      <c r="AT453" s="157" t="s">
        <v>177</v>
      </c>
      <c r="AU453" s="157" t="s">
        <v>85</v>
      </c>
      <c r="AV453" s="13" t="s">
        <v>85</v>
      </c>
      <c r="AW453" s="13" t="s">
        <v>33</v>
      </c>
      <c r="AX453" s="13" t="s">
        <v>72</v>
      </c>
      <c r="AY453" s="157" t="s">
        <v>166</v>
      </c>
    </row>
    <row r="454" spans="2:51" s="13" customFormat="1">
      <c r="B454" s="156"/>
      <c r="D454" s="150" t="s">
        <v>177</v>
      </c>
      <c r="E454" s="157" t="s">
        <v>19</v>
      </c>
      <c r="F454" s="158" t="s">
        <v>546</v>
      </c>
      <c r="H454" s="159">
        <v>0.10100000000000001</v>
      </c>
      <c r="I454" s="160"/>
      <c r="L454" s="156"/>
      <c r="M454" s="161"/>
      <c r="T454" s="162"/>
      <c r="AT454" s="157" t="s">
        <v>177</v>
      </c>
      <c r="AU454" s="157" t="s">
        <v>85</v>
      </c>
      <c r="AV454" s="13" t="s">
        <v>85</v>
      </c>
      <c r="AW454" s="13" t="s">
        <v>33</v>
      </c>
      <c r="AX454" s="13" t="s">
        <v>72</v>
      </c>
      <c r="AY454" s="157" t="s">
        <v>166</v>
      </c>
    </row>
    <row r="455" spans="2:51" s="13" customFormat="1">
      <c r="B455" s="156"/>
      <c r="D455" s="150" t="s">
        <v>177</v>
      </c>
      <c r="E455" s="157" t="s">
        <v>19</v>
      </c>
      <c r="F455" s="158" t="s">
        <v>547</v>
      </c>
      <c r="H455" s="159">
        <v>2.0790000000000002</v>
      </c>
      <c r="I455" s="160"/>
      <c r="L455" s="156"/>
      <c r="M455" s="161"/>
      <c r="T455" s="162"/>
      <c r="AT455" s="157" t="s">
        <v>177</v>
      </c>
      <c r="AU455" s="157" t="s">
        <v>85</v>
      </c>
      <c r="AV455" s="13" t="s">
        <v>85</v>
      </c>
      <c r="AW455" s="13" t="s">
        <v>33</v>
      </c>
      <c r="AX455" s="13" t="s">
        <v>72</v>
      </c>
      <c r="AY455" s="157" t="s">
        <v>166</v>
      </c>
    </row>
    <row r="456" spans="2:51" s="13" customFormat="1">
      <c r="B456" s="156"/>
      <c r="D456" s="150" t="s">
        <v>177</v>
      </c>
      <c r="E456" s="157" t="s">
        <v>19</v>
      </c>
      <c r="F456" s="158" t="s">
        <v>548</v>
      </c>
      <c r="H456" s="159">
        <v>1.0680000000000001</v>
      </c>
      <c r="I456" s="160"/>
      <c r="L456" s="156"/>
      <c r="M456" s="161"/>
      <c r="T456" s="162"/>
      <c r="AT456" s="157" t="s">
        <v>177</v>
      </c>
      <c r="AU456" s="157" t="s">
        <v>85</v>
      </c>
      <c r="AV456" s="13" t="s">
        <v>85</v>
      </c>
      <c r="AW456" s="13" t="s">
        <v>33</v>
      </c>
      <c r="AX456" s="13" t="s">
        <v>72</v>
      </c>
      <c r="AY456" s="157" t="s">
        <v>166</v>
      </c>
    </row>
    <row r="457" spans="2:51" s="13" customFormat="1">
      <c r="B457" s="156"/>
      <c r="D457" s="150" t="s">
        <v>177</v>
      </c>
      <c r="E457" s="157" t="s">
        <v>19</v>
      </c>
      <c r="F457" s="158" t="s">
        <v>549</v>
      </c>
      <c r="H457" s="159">
        <v>-2.9000000000000001E-2</v>
      </c>
      <c r="I457" s="160"/>
      <c r="L457" s="156"/>
      <c r="M457" s="161"/>
      <c r="T457" s="162"/>
      <c r="AT457" s="157" t="s">
        <v>177</v>
      </c>
      <c r="AU457" s="157" t="s">
        <v>85</v>
      </c>
      <c r="AV457" s="13" t="s">
        <v>85</v>
      </c>
      <c r="AW457" s="13" t="s">
        <v>33</v>
      </c>
      <c r="AX457" s="13" t="s">
        <v>72</v>
      </c>
      <c r="AY457" s="157" t="s">
        <v>166</v>
      </c>
    </row>
    <row r="458" spans="2:51" s="13" customFormat="1">
      <c r="B458" s="156"/>
      <c r="D458" s="150" t="s">
        <v>177</v>
      </c>
      <c r="E458" s="157" t="s">
        <v>19</v>
      </c>
      <c r="F458" s="158" t="s">
        <v>550</v>
      </c>
      <c r="H458" s="159">
        <v>0.27200000000000002</v>
      </c>
      <c r="I458" s="160"/>
      <c r="L458" s="156"/>
      <c r="M458" s="161"/>
      <c r="T458" s="162"/>
      <c r="AT458" s="157" t="s">
        <v>177</v>
      </c>
      <c r="AU458" s="157" t="s">
        <v>85</v>
      </c>
      <c r="AV458" s="13" t="s">
        <v>85</v>
      </c>
      <c r="AW458" s="13" t="s">
        <v>33</v>
      </c>
      <c r="AX458" s="13" t="s">
        <v>72</v>
      </c>
      <c r="AY458" s="157" t="s">
        <v>166</v>
      </c>
    </row>
    <row r="459" spans="2:51" s="13" customFormat="1">
      <c r="B459" s="156"/>
      <c r="D459" s="150" t="s">
        <v>177</v>
      </c>
      <c r="E459" s="157" t="s">
        <v>19</v>
      </c>
      <c r="F459" s="158" t="s">
        <v>551</v>
      </c>
      <c r="H459" s="159">
        <v>0.32</v>
      </c>
      <c r="I459" s="160"/>
      <c r="L459" s="156"/>
      <c r="M459" s="161"/>
      <c r="T459" s="162"/>
      <c r="AT459" s="157" t="s">
        <v>177</v>
      </c>
      <c r="AU459" s="157" t="s">
        <v>85</v>
      </c>
      <c r="AV459" s="13" t="s">
        <v>85</v>
      </c>
      <c r="AW459" s="13" t="s">
        <v>33</v>
      </c>
      <c r="AX459" s="13" t="s">
        <v>72</v>
      </c>
      <c r="AY459" s="157" t="s">
        <v>166</v>
      </c>
    </row>
    <row r="460" spans="2:51" s="13" customFormat="1">
      <c r="B460" s="156"/>
      <c r="D460" s="150" t="s">
        <v>177</v>
      </c>
      <c r="E460" s="157" t="s">
        <v>19</v>
      </c>
      <c r="F460" s="158" t="s">
        <v>552</v>
      </c>
      <c r="H460" s="159">
        <v>0.17899999999999999</v>
      </c>
      <c r="I460" s="160"/>
      <c r="L460" s="156"/>
      <c r="M460" s="161"/>
      <c r="T460" s="162"/>
      <c r="AT460" s="157" t="s">
        <v>177</v>
      </c>
      <c r="AU460" s="157" t="s">
        <v>85</v>
      </c>
      <c r="AV460" s="13" t="s">
        <v>85</v>
      </c>
      <c r="AW460" s="13" t="s">
        <v>33</v>
      </c>
      <c r="AX460" s="13" t="s">
        <v>72</v>
      </c>
      <c r="AY460" s="157" t="s">
        <v>166</v>
      </c>
    </row>
    <row r="461" spans="2:51" s="13" customFormat="1">
      <c r="B461" s="156"/>
      <c r="D461" s="150" t="s">
        <v>177</v>
      </c>
      <c r="E461" s="157" t="s">
        <v>19</v>
      </c>
      <c r="F461" s="158" t="s">
        <v>553</v>
      </c>
      <c r="H461" s="159">
        <v>3.2000000000000001E-2</v>
      </c>
      <c r="I461" s="160"/>
      <c r="L461" s="156"/>
      <c r="M461" s="161"/>
      <c r="T461" s="162"/>
      <c r="AT461" s="157" t="s">
        <v>177</v>
      </c>
      <c r="AU461" s="157" t="s">
        <v>85</v>
      </c>
      <c r="AV461" s="13" t="s">
        <v>85</v>
      </c>
      <c r="AW461" s="13" t="s">
        <v>33</v>
      </c>
      <c r="AX461" s="13" t="s">
        <v>72</v>
      </c>
      <c r="AY461" s="157" t="s">
        <v>166</v>
      </c>
    </row>
    <row r="462" spans="2:51" s="13" customFormat="1">
      <c r="B462" s="156"/>
      <c r="D462" s="150" t="s">
        <v>177</v>
      </c>
      <c r="E462" s="157" t="s">
        <v>19</v>
      </c>
      <c r="F462" s="158" t="s">
        <v>554</v>
      </c>
      <c r="H462" s="159">
        <v>0.55700000000000005</v>
      </c>
      <c r="I462" s="160"/>
      <c r="L462" s="156"/>
      <c r="M462" s="161"/>
      <c r="T462" s="162"/>
      <c r="AT462" s="157" t="s">
        <v>177</v>
      </c>
      <c r="AU462" s="157" t="s">
        <v>85</v>
      </c>
      <c r="AV462" s="13" t="s">
        <v>85</v>
      </c>
      <c r="AW462" s="13" t="s">
        <v>33</v>
      </c>
      <c r="AX462" s="13" t="s">
        <v>72</v>
      </c>
      <c r="AY462" s="157" t="s">
        <v>166</v>
      </c>
    </row>
    <row r="463" spans="2:51" s="13" customFormat="1">
      <c r="B463" s="156"/>
      <c r="D463" s="150" t="s">
        <v>177</v>
      </c>
      <c r="E463" s="157" t="s">
        <v>19</v>
      </c>
      <c r="F463" s="158" t="s">
        <v>555</v>
      </c>
      <c r="H463" s="159">
        <v>0.29799999999999999</v>
      </c>
      <c r="I463" s="160"/>
      <c r="L463" s="156"/>
      <c r="M463" s="161"/>
      <c r="T463" s="162"/>
      <c r="AT463" s="157" t="s">
        <v>177</v>
      </c>
      <c r="AU463" s="157" t="s">
        <v>85</v>
      </c>
      <c r="AV463" s="13" t="s">
        <v>85</v>
      </c>
      <c r="AW463" s="13" t="s">
        <v>33</v>
      </c>
      <c r="AX463" s="13" t="s">
        <v>72</v>
      </c>
      <c r="AY463" s="157" t="s">
        <v>166</v>
      </c>
    </row>
    <row r="464" spans="2:51" s="13" customFormat="1">
      <c r="B464" s="156"/>
      <c r="D464" s="150" t="s">
        <v>177</v>
      </c>
      <c r="E464" s="157" t="s">
        <v>19</v>
      </c>
      <c r="F464" s="158" t="s">
        <v>556</v>
      </c>
      <c r="H464" s="159">
        <v>1.306</v>
      </c>
      <c r="I464" s="160"/>
      <c r="L464" s="156"/>
      <c r="M464" s="161"/>
      <c r="T464" s="162"/>
      <c r="AT464" s="157" t="s">
        <v>177</v>
      </c>
      <c r="AU464" s="157" t="s">
        <v>85</v>
      </c>
      <c r="AV464" s="13" t="s">
        <v>85</v>
      </c>
      <c r="AW464" s="13" t="s">
        <v>33</v>
      </c>
      <c r="AX464" s="13" t="s">
        <v>72</v>
      </c>
      <c r="AY464" s="157" t="s">
        <v>166</v>
      </c>
    </row>
    <row r="465" spans="2:51" s="13" customFormat="1">
      <c r="B465" s="156"/>
      <c r="D465" s="150" t="s">
        <v>177</v>
      </c>
      <c r="E465" s="157" t="s">
        <v>19</v>
      </c>
      <c r="F465" s="158" t="s">
        <v>557</v>
      </c>
      <c r="H465" s="159">
        <v>1.9850000000000001</v>
      </c>
      <c r="I465" s="160"/>
      <c r="L465" s="156"/>
      <c r="M465" s="161"/>
      <c r="T465" s="162"/>
      <c r="AT465" s="157" t="s">
        <v>177</v>
      </c>
      <c r="AU465" s="157" t="s">
        <v>85</v>
      </c>
      <c r="AV465" s="13" t="s">
        <v>85</v>
      </c>
      <c r="AW465" s="13" t="s">
        <v>33</v>
      </c>
      <c r="AX465" s="13" t="s">
        <v>72</v>
      </c>
      <c r="AY465" s="157" t="s">
        <v>166</v>
      </c>
    </row>
    <row r="466" spans="2:51" s="13" customFormat="1">
      <c r="B466" s="156"/>
      <c r="D466" s="150" t="s">
        <v>177</v>
      </c>
      <c r="E466" s="157" t="s">
        <v>19</v>
      </c>
      <c r="F466" s="158" t="s">
        <v>558</v>
      </c>
      <c r="H466" s="159">
        <v>0.71099999999999997</v>
      </c>
      <c r="I466" s="160"/>
      <c r="L466" s="156"/>
      <c r="M466" s="161"/>
      <c r="T466" s="162"/>
      <c r="AT466" s="157" t="s">
        <v>177</v>
      </c>
      <c r="AU466" s="157" t="s">
        <v>85</v>
      </c>
      <c r="AV466" s="13" t="s">
        <v>85</v>
      </c>
      <c r="AW466" s="13" t="s">
        <v>33</v>
      </c>
      <c r="AX466" s="13" t="s">
        <v>72</v>
      </c>
      <c r="AY466" s="157" t="s">
        <v>166</v>
      </c>
    </row>
    <row r="467" spans="2:51" s="13" customFormat="1">
      <c r="B467" s="156"/>
      <c r="D467" s="150" t="s">
        <v>177</v>
      </c>
      <c r="E467" s="157" t="s">
        <v>19</v>
      </c>
      <c r="F467" s="158" t="s">
        <v>559</v>
      </c>
      <c r="H467" s="159">
        <v>0.248</v>
      </c>
      <c r="I467" s="160"/>
      <c r="L467" s="156"/>
      <c r="M467" s="161"/>
      <c r="T467" s="162"/>
      <c r="AT467" s="157" t="s">
        <v>177</v>
      </c>
      <c r="AU467" s="157" t="s">
        <v>85</v>
      </c>
      <c r="AV467" s="13" t="s">
        <v>85</v>
      </c>
      <c r="AW467" s="13" t="s">
        <v>33</v>
      </c>
      <c r="AX467" s="13" t="s">
        <v>72</v>
      </c>
      <c r="AY467" s="157" t="s">
        <v>166</v>
      </c>
    </row>
    <row r="468" spans="2:51" s="13" customFormat="1">
      <c r="B468" s="156"/>
      <c r="D468" s="150" t="s">
        <v>177</v>
      </c>
      <c r="E468" s="157" t="s">
        <v>19</v>
      </c>
      <c r="F468" s="158" t="s">
        <v>560</v>
      </c>
      <c r="H468" s="159">
        <v>0.36099999999999999</v>
      </c>
      <c r="I468" s="160"/>
      <c r="L468" s="156"/>
      <c r="M468" s="161"/>
      <c r="T468" s="162"/>
      <c r="AT468" s="157" t="s">
        <v>177</v>
      </c>
      <c r="AU468" s="157" t="s">
        <v>85</v>
      </c>
      <c r="AV468" s="13" t="s">
        <v>85</v>
      </c>
      <c r="AW468" s="13" t="s">
        <v>33</v>
      </c>
      <c r="AX468" s="13" t="s">
        <v>72</v>
      </c>
      <c r="AY468" s="157" t="s">
        <v>166</v>
      </c>
    </row>
    <row r="469" spans="2:51" s="13" customFormat="1">
      <c r="B469" s="156"/>
      <c r="D469" s="150" t="s">
        <v>177</v>
      </c>
      <c r="E469" s="157" t="s">
        <v>19</v>
      </c>
      <c r="F469" s="158" t="s">
        <v>561</v>
      </c>
      <c r="H469" s="159">
        <v>1.26</v>
      </c>
      <c r="I469" s="160"/>
      <c r="L469" s="156"/>
      <c r="M469" s="161"/>
      <c r="T469" s="162"/>
      <c r="AT469" s="157" t="s">
        <v>177</v>
      </c>
      <c r="AU469" s="157" t="s">
        <v>85</v>
      </c>
      <c r="AV469" s="13" t="s">
        <v>85</v>
      </c>
      <c r="AW469" s="13" t="s">
        <v>33</v>
      </c>
      <c r="AX469" s="13" t="s">
        <v>72</v>
      </c>
      <c r="AY469" s="157" t="s">
        <v>166</v>
      </c>
    </row>
    <row r="470" spans="2:51" s="13" customFormat="1">
      <c r="B470" s="156"/>
      <c r="D470" s="150" t="s">
        <v>177</v>
      </c>
      <c r="E470" s="157" t="s">
        <v>19</v>
      </c>
      <c r="F470" s="158" t="s">
        <v>562</v>
      </c>
      <c r="H470" s="159">
        <v>3.5000000000000003E-2</v>
      </c>
      <c r="I470" s="160"/>
      <c r="L470" s="156"/>
      <c r="M470" s="161"/>
      <c r="T470" s="162"/>
      <c r="AT470" s="157" t="s">
        <v>177</v>
      </c>
      <c r="AU470" s="157" t="s">
        <v>85</v>
      </c>
      <c r="AV470" s="13" t="s">
        <v>85</v>
      </c>
      <c r="AW470" s="13" t="s">
        <v>33</v>
      </c>
      <c r="AX470" s="13" t="s">
        <v>72</v>
      </c>
      <c r="AY470" s="157" t="s">
        <v>166</v>
      </c>
    </row>
    <row r="471" spans="2:51" s="13" customFormat="1">
      <c r="B471" s="156"/>
      <c r="D471" s="150" t="s">
        <v>177</v>
      </c>
      <c r="E471" s="157" t="s">
        <v>19</v>
      </c>
      <c r="F471" s="158" t="s">
        <v>522</v>
      </c>
      <c r="H471" s="159">
        <v>2.7E-2</v>
      </c>
      <c r="I471" s="160"/>
      <c r="L471" s="156"/>
      <c r="M471" s="161"/>
      <c r="T471" s="162"/>
      <c r="AT471" s="157" t="s">
        <v>177</v>
      </c>
      <c r="AU471" s="157" t="s">
        <v>85</v>
      </c>
      <c r="AV471" s="13" t="s">
        <v>85</v>
      </c>
      <c r="AW471" s="13" t="s">
        <v>33</v>
      </c>
      <c r="AX471" s="13" t="s">
        <v>72</v>
      </c>
      <c r="AY471" s="157" t="s">
        <v>166</v>
      </c>
    </row>
    <row r="472" spans="2:51" s="13" customFormat="1">
      <c r="B472" s="156"/>
      <c r="D472" s="150" t="s">
        <v>177</v>
      </c>
      <c r="E472" s="157" t="s">
        <v>19</v>
      </c>
      <c r="F472" s="158" t="s">
        <v>563</v>
      </c>
      <c r="H472" s="159">
        <v>0.88300000000000001</v>
      </c>
      <c r="I472" s="160"/>
      <c r="L472" s="156"/>
      <c r="M472" s="161"/>
      <c r="T472" s="162"/>
      <c r="AT472" s="157" t="s">
        <v>177</v>
      </c>
      <c r="AU472" s="157" t="s">
        <v>85</v>
      </c>
      <c r="AV472" s="13" t="s">
        <v>85</v>
      </c>
      <c r="AW472" s="13" t="s">
        <v>33</v>
      </c>
      <c r="AX472" s="13" t="s">
        <v>72</v>
      </c>
      <c r="AY472" s="157" t="s">
        <v>166</v>
      </c>
    </row>
    <row r="473" spans="2:51" s="13" customFormat="1">
      <c r="B473" s="156"/>
      <c r="D473" s="150" t="s">
        <v>177</v>
      </c>
      <c r="E473" s="157" t="s">
        <v>19</v>
      </c>
      <c r="F473" s="158" t="s">
        <v>552</v>
      </c>
      <c r="H473" s="159">
        <v>0.17899999999999999</v>
      </c>
      <c r="I473" s="160"/>
      <c r="L473" s="156"/>
      <c r="M473" s="161"/>
      <c r="T473" s="162"/>
      <c r="AT473" s="157" t="s">
        <v>177</v>
      </c>
      <c r="AU473" s="157" t="s">
        <v>85</v>
      </c>
      <c r="AV473" s="13" t="s">
        <v>85</v>
      </c>
      <c r="AW473" s="13" t="s">
        <v>33</v>
      </c>
      <c r="AX473" s="13" t="s">
        <v>72</v>
      </c>
      <c r="AY473" s="157" t="s">
        <v>166</v>
      </c>
    </row>
    <row r="474" spans="2:51" s="13" customFormat="1">
      <c r="B474" s="156"/>
      <c r="D474" s="150" t="s">
        <v>177</v>
      </c>
      <c r="E474" s="157" t="s">
        <v>19</v>
      </c>
      <c r="F474" s="158" t="s">
        <v>564</v>
      </c>
      <c r="H474" s="159">
        <v>0.96</v>
      </c>
      <c r="I474" s="160"/>
      <c r="L474" s="156"/>
      <c r="M474" s="161"/>
      <c r="T474" s="162"/>
      <c r="AT474" s="157" t="s">
        <v>177</v>
      </c>
      <c r="AU474" s="157" t="s">
        <v>85</v>
      </c>
      <c r="AV474" s="13" t="s">
        <v>85</v>
      </c>
      <c r="AW474" s="13" t="s">
        <v>33</v>
      </c>
      <c r="AX474" s="13" t="s">
        <v>72</v>
      </c>
      <c r="AY474" s="157" t="s">
        <v>166</v>
      </c>
    </row>
    <row r="475" spans="2:51" s="13" customFormat="1">
      <c r="B475" s="156"/>
      <c r="D475" s="150" t="s">
        <v>177</v>
      </c>
      <c r="E475" s="157" t="s">
        <v>19</v>
      </c>
      <c r="F475" s="158" t="s">
        <v>550</v>
      </c>
      <c r="H475" s="159">
        <v>0.27200000000000002</v>
      </c>
      <c r="I475" s="160"/>
      <c r="L475" s="156"/>
      <c r="M475" s="161"/>
      <c r="T475" s="162"/>
      <c r="AT475" s="157" t="s">
        <v>177</v>
      </c>
      <c r="AU475" s="157" t="s">
        <v>85</v>
      </c>
      <c r="AV475" s="13" t="s">
        <v>85</v>
      </c>
      <c r="AW475" s="13" t="s">
        <v>33</v>
      </c>
      <c r="AX475" s="13" t="s">
        <v>72</v>
      </c>
      <c r="AY475" s="157" t="s">
        <v>166</v>
      </c>
    </row>
    <row r="476" spans="2:51" s="13" customFormat="1">
      <c r="B476" s="156"/>
      <c r="D476" s="150" t="s">
        <v>177</v>
      </c>
      <c r="E476" s="157" t="s">
        <v>19</v>
      </c>
      <c r="F476" s="158" t="s">
        <v>565</v>
      </c>
      <c r="H476" s="159">
        <v>1.2909999999999999</v>
      </c>
      <c r="I476" s="160"/>
      <c r="L476" s="156"/>
      <c r="M476" s="161"/>
      <c r="T476" s="162"/>
      <c r="AT476" s="157" t="s">
        <v>177</v>
      </c>
      <c r="AU476" s="157" t="s">
        <v>85</v>
      </c>
      <c r="AV476" s="13" t="s">
        <v>85</v>
      </c>
      <c r="AW476" s="13" t="s">
        <v>33</v>
      </c>
      <c r="AX476" s="13" t="s">
        <v>72</v>
      </c>
      <c r="AY476" s="157" t="s">
        <v>166</v>
      </c>
    </row>
    <row r="477" spans="2:51" s="13" customFormat="1">
      <c r="B477" s="156"/>
      <c r="D477" s="150" t="s">
        <v>177</v>
      </c>
      <c r="E477" s="157" t="s">
        <v>19</v>
      </c>
      <c r="F477" s="158" t="s">
        <v>566</v>
      </c>
      <c r="H477" s="159">
        <v>1.9079999999999999</v>
      </c>
      <c r="I477" s="160"/>
      <c r="L477" s="156"/>
      <c r="M477" s="161"/>
      <c r="T477" s="162"/>
      <c r="AT477" s="157" t="s">
        <v>177</v>
      </c>
      <c r="AU477" s="157" t="s">
        <v>85</v>
      </c>
      <c r="AV477" s="13" t="s">
        <v>85</v>
      </c>
      <c r="AW477" s="13" t="s">
        <v>33</v>
      </c>
      <c r="AX477" s="13" t="s">
        <v>72</v>
      </c>
      <c r="AY477" s="157" t="s">
        <v>166</v>
      </c>
    </row>
    <row r="478" spans="2:51" s="13" customFormat="1">
      <c r="B478" s="156"/>
      <c r="D478" s="150" t="s">
        <v>177</v>
      </c>
      <c r="E478" s="157" t="s">
        <v>19</v>
      </c>
      <c r="F478" s="158" t="s">
        <v>546</v>
      </c>
      <c r="H478" s="159">
        <v>0.10100000000000001</v>
      </c>
      <c r="I478" s="160"/>
      <c r="L478" s="156"/>
      <c r="M478" s="161"/>
      <c r="T478" s="162"/>
      <c r="AT478" s="157" t="s">
        <v>177</v>
      </c>
      <c r="AU478" s="157" t="s">
        <v>85</v>
      </c>
      <c r="AV478" s="13" t="s">
        <v>85</v>
      </c>
      <c r="AW478" s="13" t="s">
        <v>33</v>
      </c>
      <c r="AX478" s="13" t="s">
        <v>72</v>
      </c>
      <c r="AY478" s="157" t="s">
        <v>166</v>
      </c>
    </row>
    <row r="479" spans="2:51" s="13" customFormat="1">
      <c r="B479" s="156"/>
      <c r="D479" s="150" t="s">
        <v>177</v>
      </c>
      <c r="E479" s="157" t="s">
        <v>19</v>
      </c>
      <c r="F479" s="158" t="s">
        <v>567</v>
      </c>
      <c r="H479" s="159">
        <v>2.4E-2</v>
      </c>
      <c r="I479" s="160"/>
      <c r="L479" s="156"/>
      <c r="M479" s="161"/>
      <c r="T479" s="162"/>
      <c r="AT479" s="157" t="s">
        <v>177</v>
      </c>
      <c r="AU479" s="157" t="s">
        <v>85</v>
      </c>
      <c r="AV479" s="13" t="s">
        <v>85</v>
      </c>
      <c r="AW479" s="13" t="s">
        <v>33</v>
      </c>
      <c r="AX479" s="13" t="s">
        <v>72</v>
      </c>
      <c r="AY479" s="157" t="s">
        <v>166</v>
      </c>
    </row>
    <row r="480" spans="2:51" s="14" customFormat="1">
      <c r="B480" s="163"/>
      <c r="D480" s="150" t="s">
        <v>177</v>
      </c>
      <c r="E480" s="164" t="s">
        <v>19</v>
      </c>
      <c r="F480" s="165" t="s">
        <v>217</v>
      </c>
      <c r="H480" s="166">
        <v>25.893999999999998</v>
      </c>
      <c r="I480" s="167"/>
      <c r="L480" s="163"/>
      <c r="M480" s="168"/>
      <c r="T480" s="169"/>
      <c r="AT480" s="164" t="s">
        <v>177</v>
      </c>
      <c r="AU480" s="164" t="s">
        <v>85</v>
      </c>
      <c r="AV480" s="14" t="s">
        <v>184</v>
      </c>
      <c r="AW480" s="14" t="s">
        <v>33</v>
      </c>
      <c r="AX480" s="14" t="s">
        <v>72</v>
      </c>
      <c r="AY480" s="164" t="s">
        <v>166</v>
      </c>
    </row>
    <row r="481" spans="2:65" s="15" customFormat="1">
      <c r="B481" s="170"/>
      <c r="D481" s="150" t="s">
        <v>177</v>
      </c>
      <c r="E481" s="171" t="s">
        <v>19</v>
      </c>
      <c r="F481" s="172" t="s">
        <v>228</v>
      </c>
      <c r="H481" s="173">
        <v>40.756</v>
      </c>
      <c r="I481" s="174"/>
      <c r="L481" s="170"/>
      <c r="M481" s="175"/>
      <c r="T481" s="176"/>
      <c r="AT481" s="171" t="s">
        <v>177</v>
      </c>
      <c r="AU481" s="171" t="s">
        <v>85</v>
      </c>
      <c r="AV481" s="15" t="s">
        <v>173</v>
      </c>
      <c r="AW481" s="15" t="s">
        <v>33</v>
      </c>
      <c r="AX481" s="15" t="s">
        <v>79</v>
      </c>
      <c r="AY481" s="171" t="s">
        <v>166</v>
      </c>
    </row>
    <row r="482" spans="2:65" s="1" customFormat="1" ht="21.75" customHeight="1">
      <c r="B482" s="33"/>
      <c r="C482" s="132" t="s">
        <v>568</v>
      </c>
      <c r="D482" s="132" t="s">
        <v>168</v>
      </c>
      <c r="E482" s="133" t="s">
        <v>569</v>
      </c>
      <c r="F482" s="134" t="s">
        <v>570</v>
      </c>
      <c r="G482" s="135" t="s">
        <v>171</v>
      </c>
      <c r="H482" s="136">
        <v>1.8879999999999999</v>
      </c>
      <c r="I482" s="137"/>
      <c r="J482" s="138">
        <f>ROUND(I482*H482,2)</f>
        <v>0</v>
      </c>
      <c r="K482" s="134" t="s">
        <v>172</v>
      </c>
      <c r="L482" s="33"/>
      <c r="M482" s="139" t="s">
        <v>19</v>
      </c>
      <c r="N482" s="140" t="s">
        <v>44</v>
      </c>
      <c r="P482" s="141">
        <f>O482*H482</f>
        <v>0</v>
      </c>
      <c r="Q482" s="141">
        <v>0</v>
      </c>
      <c r="R482" s="141">
        <f>Q482*H482</f>
        <v>0</v>
      </c>
      <c r="S482" s="141">
        <v>0</v>
      </c>
      <c r="T482" s="142">
        <f>S482*H482</f>
        <v>0</v>
      </c>
      <c r="AR482" s="143" t="s">
        <v>173</v>
      </c>
      <c r="AT482" s="143" t="s">
        <v>168</v>
      </c>
      <c r="AU482" s="143" t="s">
        <v>85</v>
      </c>
      <c r="AY482" s="18" t="s">
        <v>166</v>
      </c>
      <c r="BE482" s="144">
        <f>IF(N482="základní",J482,0)</f>
        <v>0</v>
      </c>
      <c r="BF482" s="144">
        <f>IF(N482="snížená",J482,0)</f>
        <v>0</v>
      </c>
      <c r="BG482" s="144">
        <f>IF(N482="zákl. přenesená",J482,0)</f>
        <v>0</v>
      </c>
      <c r="BH482" s="144">
        <f>IF(N482="sníž. přenesená",J482,0)</f>
        <v>0</v>
      </c>
      <c r="BI482" s="144">
        <f>IF(N482="nulová",J482,0)</f>
        <v>0</v>
      </c>
      <c r="BJ482" s="18" t="s">
        <v>85</v>
      </c>
      <c r="BK482" s="144">
        <f>ROUND(I482*H482,2)</f>
        <v>0</v>
      </c>
      <c r="BL482" s="18" t="s">
        <v>173</v>
      </c>
      <c r="BM482" s="143" t="s">
        <v>571</v>
      </c>
    </row>
    <row r="483" spans="2:65" s="1" customFormat="1">
      <c r="B483" s="33"/>
      <c r="D483" s="145" t="s">
        <v>175</v>
      </c>
      <c r="F483" s="146" t="s">
        <v>572</v>
      </c>
      <c r="I483" s="147"/>
      <c r="L483" s="33"/>
      <c r="M483" s="148"/>
      <c r="T483" s="54"/>
      <c r="AT483" s="18" t="s">
        <v>175</v>
      </c>
      <c r="AU483" s="18" t="s">
        <v>85</v>
      </c>
    </row>
    <row r="484" spans="2:65" s="1" customFormat="1" ht="21.75" customHeight="1">
      <c r="B484" s="33"/>
      <c r="C484" s="132" t="s">
        <v>573</v>
      </c>
      <c r="D484" s="132" t="s">
        <v>168</v>
      </c>
      <c r="E484" s="133" t="s">
        <v>574</v>
      </c>
      <c r="F484" s="134" t="s">
        <v>575</v>
      </c>
      <c r="G484" s="135" t="s">
        <v>171</v>
      </c>
      <c r="H484" s="136">
        <v>40.756</v>
      </c>
      <c r="I484" s="137"/>
      <c r="J484" s="138">
        <f>ROUND(I484*H484,2)</f>
        <v>0</v>
      </c>
      <c r="K484" s="134" t="s">
        <v>172</v>
      </c>
      <c r="L484" s="33"/>
      <c r="M484" s="139" t="s">
        <v>19</v>
      </c>
      <c r="N484" s="140" t="s">
        <v>44</v>
      </c>
      <c r="P484" s="141">
        <f>O484*H484</f>
        <v>0</v>
      </c>
      <c r="Q484" s="141">
        <v>0</v>
      </c>
      <c r="R484" s="141">
        <f>Q484*H484</f>
        <v>0</v>
      </c>
      <c r="S484" s="141">
        <v>0</v>
      </c>
      <c r="T484" s="142">
        <f>S484*H484</f>
        <v>0</v>
      </c>
      <c r="AR484" s="143" t="s">
        <v>173</v>
      </c>
      <c r="AT484" s="143" t="s">
        <v>168</v>
      </c>
      <c r="AU484" s="143" t="s">
        <v>85</v>
      </c>
      <c r="AY484" s="18" t="s">
        <v>166</v>
      </c>
      <c r="BE484" s="144">
        <f>IF(N484="základní",J484,0)</f>
        <v>0</v>
      </c>
      <c r="BF484" s="144">
        <f>IF(N484="snížená",J484,0)</f>
        <v>0</v>
      </c>
      <c r="BG484" s="144">
        <f>IF(N484="zákl. přenesená",J484,0)</f>
        <v>0</v>
      </c>
      <c r="BH484" s="144">
        <f>IF(N484="sníž. přenesená",J484,0)</f>
        <v>0</v>
      </c>
      <c r="BI484" s="144">
        <f>IF(N484="nulová",J484,0)</f>
        <v>0</v>
      </c>
      <c r="BJ484" s="18" t="s">
        <v>85</v>
      </c>
      <c r="BK484" s="144">
        <f>ROUND(I484*H484,2)</f>
        <v>0</v>
      </c>
      <c r="BL484" s="18" t="s">
        <v>173</v>
      </c>
      <c r="BM484" s="143" t="s">
        <v>576</v>
      </c>
    </row>
    <row r="485" spans="2:65" s="1" customFormat="1">
      <c r="B485" s="33"/>
      <c r="D485" s="145" t="s">
        <v>175</v>
      </c>
      <c r="F485" s="146" t="s">
        <v>577</v>
      </c>
      <c r="I485" s="147"/>
      <c r="L485" s="33"/>
      <c r="M485" s="148"/>
      <c r="T485" s="54"/>
      <c r="AT485" s="18" t="s">
        <v>175</v>
      </c>
      <c r="AU485" s="18" t="s">
        <v>85</v>
      </c>
    </row>
    <row r="486" spans="2:65" s="1" customFormat="1" ht="24.2" customHeight="1">
      <c r="B486" s="33"/>
      <c r="C486" s="132" t="s">
        <v>578</v>
      </c>
      <c r="D486" s="132" t="s">
        <v>168</v>
      </c>
      <c r="E486" s="133" t="s">
        <v>579</v>
      </c>
      <c r="F486" s="134" t="s">
        <v>580</v>
      </c>
      <c r="G486" s="135" t="s">
        <v>171</v>
      </c>
      <c r="H486" s="136">
        <v>1.8879999999999999</v>
      </c>
      <c r="I486" s="137"/>
      <c r="J486" s="138">
        <f>ROUND(I486*H486,2)</f>
        <v>0</v>
      </c>
      <c r="K486" s="134" t="s">
        <v>172</v>
      </c>
      <c r="L486" s="33"/>
      <c r="M486" s="139" t="s">
        <v>19</v>
      </c>
      <c r="N486" s="140" t="s">
        <v>44</v>
      </c>
      <c r="P486" s="141">
        <f>O486*H486</f>
        <v>0</v>
      </c>
      <c r="Q486" s="141">
        <v>0</v>
      </c>
      <c r="R486" s="141">
        <f>Q486*H486</f>
        <v>0</v>
      </c>
      <c r="S486" s="141">
        <v>0</v>
      </c>
      <c r="T486" s="142">
        <f>S486*H486</f>
        <v>0</v>
      </c>
      <c r="AR486" s="143" t="s">
        <v>173</v>
      </c>
      <c r="AT486" s="143" t="s">
        <v>168</v>
      </c>
      <c r="AU486" s="143" t="s">
        <v>85</v>
      </c>
      <c r="AY486" s="18" t="s">
        <v>166</v>
      </c>
      <c r="BE486" s="144">
        <f>IF(N486="základní",J486,0)</f>
        <v>0</v>
      </c>
      <c r="BF486" s="144">
        <f>IF(N486="snížená",J486,0)</f>
        <v>0</v>
      </c>
      <c r="BG486" s="144">
        <f>IF(N486="zákl. přenesená",J486,0)</f>
        <v>0</v>
      </c>
      <c r="BH486" s="144">
        <f>IF(N486="sníž. přenesená",J486,0)</f>
        <v>0</v>
      </c>
      <c r="BI486" s="144">
        <f>IF(N486="nulová",J486,0)</f>
        <v>0</v>
      </c>
      <c r="BJ486" s="18" t="s">
        <v>85</v>
      </c>
      <c r="BK486" s="144">
        <f>ROUND(I486*H486,2)</f>
        <v>0</v>
      </c>
      <c r="BL486" s="18" t="s">
        <v>173</v>
      </c>
      <c r="BM486" s="143" t="s">
        <v>581</v>
      </c>
    </row>
    <row r="487" spans="2:65" s="1" customFormat="1">
      <c r="B487" s="33"/>
      <c r="D487" s="145" t="s">
        <v>175</v>
      </c>
      <c r="F487" s="146" t="s">
        <v>582</v>
      </c>
      <c r="I487" s="147"/>
      <c r="L487" s="33"/>
      <c r="M487" s="148"/>
      <c r="T487" s="54"/>
      <c r="AT487" s="18" t="s">
        <v>175</v>
      </c>
      <c r="AU487" s="18" t="s">
        <v>85</v>
      </c>
    </row>
    <row r="488" spans="2:65" s="1" customFormat="1" ht="24.2" customHeight="1">
      <c r="B488" s="33"/>
      <c r="C488" s="132" t="s">
        <v>583</v>
      </c>
      <c r="D488" s="132" t="s">
        <v>168</v>
      </c>
      <c r="E488" s="133" t="s">
        <v>584</v>
      </c>
      <c r="F488" s="134" t="s">
        <v>585</v>
      </c>
      <c r="G488" s="135" t="s">
        <v>171</v>
      </c>
      <c r="H488" s="136">
        <v>40.756</v>
      </c>
      <c r="I488" s="137"/>
      <c r="J488" s="138">
        <f>ROUND(I488*H488,2)</f>
        <v>0</v>
      </c>
      <c r="K488" s="134" t="s">
        <v>172</v>
      </c>
      <c r="L488" s="33"/>
      <c r="M488" s="139" t="s">
        <v>19</v>
      </c>
      <c r="N488" s="140" t="s">
        <v>44</v>
      </c>
      <c r="P488" s="141">
        <f>O488*H488</f>
        <v>0</v>
      </c>
      <c r="Q488" s="141">
        <v>0</v>
      </c>
      <c r="R488" s="141">
        <f>Q488*H488</f>
        <v>0</v>
      </c>
      <c r="S488" s="141">
        <v>0</v>
      </c>
      <c r="T488" s="142">
        <f>S488*H488</f>
        <v>0</v>
      </c>
      <c r="AR488" s="143" t="s">
        <v>173</v>
      </c>
      <c r="AT488" s="143" t="s">
        <v>168</v>
      </c>
      <c r="AU488" s="143" t="s">
        <v>85</v>
      </c>
      <c r="AY488" s="18" t="s">
        <v>166</v>
      </c>
      <c r="BE488" s="144">
        <f>IF(N488="základní",J488,0)</f>
        <v>0</v>
      </c>
      <c r="BF488" s="144">
        <f>IF(N488="snížená",J488,0)</f>
        <v>0</v>
      </c>
      <c r="BG488" s="144">
        <f>IF(N488="zákl. přenesená",J488,0)</f>
        <v>0</v>
      </c>
      <c r="BH488" s="144">
        <f>IF(N488="sníž. přenesená",J488,0)</f>
        <v>0</v>
      </c>
      <c r="BI488" s="144">
        <f>IF(N488="nulová",J488,0)</f>
        <v>0</v>
      </c>
      <c r="BJ488" s="18" t="s">
        <v>85</v>
      </c>
      <c r="BK488" s="144">
        <f>ROUND(I488*H488,2)</f>
        <v>0</v>
      </c>
      <c r="BL488" s="18" t="s">
        <v>173</v>
      </c>
      <c r="BM488" s="143" t="s">
        <v>586</v>
      </c>
    </row>
    <row r="489" spans="2:65" s="1" customFormat="1">
      <c r="B489" s="33"/>
      <c r="D489" s="145" t="s">
        <v>175</v>
      </c>
      <c r="F489" s="146" t="s">
        <v>587</v>
      </c>
      <c r="I489" s="147"/>
      <c r="L489" s="33"/>
      <c r="M489" s="148"/>
      <c r="T489" s="54"/>
      <c r="AT489" s="18" t="s">
        <v>175</v>
      </c>
      <c r="AU489" s="18" t="s">
        <v>85</v>
      </c>
    </row>
    <row r="490" spans="2:65" s="1" customFormat="1" ht="16.5" customHeight="1">
      <c r="B490" s="33"/>
      <c r="C490" s="132" t="s">
        <v>588</v>
      </c>
      <c r="D490" s="132" t="s">
        <v>168</v>
      </c>
      <c r="E490" s="133" t="s">
        <v>589</v>
      </c>
      <c r="F490" s="134" t="s">
        <v>590</v>
      </c>
      <c r="G490" s="135" t="s">
        <v>197</v>
      </c>
      <c r="H490" s="136">
        <v>2.57</v>
      </c>
      <c r="I490" s="137"/>
      <c r="J490" s="138">
        <f>ROUND(I490*H490,2)</f>
        <v>0</v>
      </c>
      <c r="K490" s="134" t="s">
        <v>172</v>
      </c>
      <c r="L490" s="33"/>
      <c r="M490" s="139" t="s">
        <v>19</v>
      </c>
      <c r="N490" s="140" t="s">
        <v>44</v>
      </c>
      <c r="P490" s="141">
        <f>O490*H490</f>
        <v>0</v>
      </c>
      <c r="Q490" s="141">
        <v>1.06277</v>
      </c>
      <c r="R490" s="141">
        <f>Q490*H490</f>
        <v>2.7313188999999998</v>
      </c>
      <c r="S490" s="141">
        <v>0</v>
      </c>
      <c r="T490" s="142">
        <f>S490*H490</f>
        <v>0</v>
      </c>
      <c r="AR490" s="143" t="s">
        <v>173</v>
      </c>
      <c r="AT490" s="143" t="s">
        <v>168</v>
      </c>
      <c r="AU490" s="143" t="s">
        <v>85</v>
      </c>
      <c r="AY490" s="18" t="s">
        <v>166</v>
      </c>
      <c r="BE490" s="144">
        <f>IF(N490="základní",J490,0)</f>
        <v>0</v>
      </c>
      <c r="BF490" s="144">
        <f>IF(N490="snížená",J490,0)</f>
        <v>0</v>
      </c>
      <c r="BG490" s="144">
        <f>IF(N490="zákl. přenesená",J490,0)</f>
        <v>0</v>
      </c>
      <c r="BH490" s="144">
        <f>IF(N490="sníž. přenesená",J490,0)</f>
        <v>0</v>
      </c>
      <c r="BI490" s="144">
        <f>IF(N490="nulová",J490,0)</f>
        <v>0</v>
      </c>
      <c r="BJ490" s="18" t="s">
        <v>85</v>
      </c>
      <c r="BK490" s="144">
        <f>ROUND(I490*H490,2)</f>
        <v>0</v>
      </c>
      <c r="BL490" s="18" t="s">
        <v>173</v>
      </c>
      <c r="BM490" s="143" t="s">
        <v>591</v>
      </c>
    </row>
    <row r="491" spans="2:65" s="1" customFormat="1">
      <c r="B491" s="33"/>
      <c r="D491" s="145" t="s">
        <v>175</v>
      </c>
      <c r="F491" s="146" t="s">
        <v>592</v>
      </c>
      <c r="I491" s="147"/>
      <c r="L491" s="33"/>
      <c r="M491" s="148"/>
      <c r="T491" s="54"/>
      <c r="AT491" s="18" t="s">
        <v>175</v>
      </c>
      <c r="AU491" s="18" t="s">
        <v>85</v>
      </c>
    </row>
    <row r="492" spans="2:65" s="13" customFormat="1">
      <c r="B492" s="156"/>
      <c r="D492" s="150" t="s">
        <v>177</v>
      </c>
      <c r="E492" s="157" t="s">
        <v>19</v>
      </c>
      <c r="F492" s="158" t="s">
        <v>593</v>
      </c>
      <c r="H492" s="159">
        <v>0.218</v>
      </c>
      <c r="I492" s="160"/>
      <c r="L492" s="156"/>
      <c r="M492" s="161"/>
      <c r="T492" s="162"/>
      <c r="AT492" s="157" t="s">
        <v>177</v>
      </c>
      <c r="AU492" s="157" t="s">
        <v>85</v>
      </c>
      <c r="AV492" s="13" t="s">
        <v>85</v>
      </c>
      <c r="AW492" s="13" t="s">
        <v>33</v>
      </c>
      <c r="AX492" s="13" t="s">
        <v>72</v>
      </c>
      <c r="AY492" s="157" t="s">
        <v>166</v>
      </c>
    </row>
    <row r="493" spans="2:65" s="13" customFormat="1">
      <c r="B493" s="156"/>
      <c r="D493" s="150" t="s">
        <v>177</v>
      </c>
      <c r="E493" s="157" t="s">
        <v>19</v>
      </c>
      <c r="F493" s="158" t="s">
        <v>594</v>
      </c>
      <c r="H493" s="159">
        <v>2.3519999999999999</v>
      </c>
      <c r="I493" s="160"/>
      <c r="L493" s="156"/>
      <c r="M493" s="161"/>
      <c r="T493" s="162"/>
      <c r="AT493" s="157" t="s">
        <v>177</v>
      </c>
      <c r="AU493" s="157" t="s">
        <v>85</v>
      </c>
      <c r="AV493" s="13" t="s">
        <v>85</v>
      </c>
      <c r="AW493" s="13" t="s">
        <v>33</v>
      </c>
      <c r="AX493" s="13" t="s">
        <v>72</v>
      </c>
      <c r="AY493" s="157" t="s">
        <v>166</v>
      </c>
    </row>
    <row r="494" spans="2:65" s="15" customFormat="1">
      <c r="B494" s="170"/>
      <c r="D494" s="150" t="s">
        <v>177</v>
      </c>
      <c r="E494" s="171" t="s">
        <v>19</v>
      </c>
      <c r="F494" s="172" t="s">
        <v>228</v>
      </c>
      <c r="H494" s="173">
        <v>2.57</v>
      </c>
      <c r="I494" s="174"/>
      <c r="L494" s="170"/>
      <c r="M494" s="175"/>
      <c r="T494" s="176"/>
      <c r="AT494" s="171" t="s">
        <v>177</v>
      </c>
      <c r="AU494" s="171" t="s">
        <v>85</v>
      </c>
      <c r="AV494" s="15" t="s">
        <v>173</v>
      </c>
      <c r="AW494" s="15" t="s">
        <v>33</v>
      </c>
      <c r="AX494" s="15" t="s">
        <v>79</v>
      </c>
      <c r="AY494" s="171" t="s">
        <v>166</v>
      </c>
    </row>
    <row r="495" spans="2:65" s="1" customFormat="1" ht="21.75" customHeight="1">
      <c r="B495" s="33"/>
      <c r="C495" s="132" t="s">
        <v>595</v>
      </c>
      <c r="D495" s="132" t="s">
        <v>168</v>
      </c>
      <c r="E495" s="133" t="s">
        <v>596</v>
      </c>
      <c r="F495" s="134" t="s">
        <v>597</v>
      </c>
      <c r="G495" s="135" t="s">
        <v>232</v>
      </c>
      <c r="H495" s="136">
        <v>525.66200000000003</v>
      </c>
      <c r="I495" s="137"/>
      <c r="J495" s="138">
        <f>ROUND(I495*H495,2)</f>
        <v>0</v>
      </c>
      <c r="K495" s="134" t="s">
        <v>19</v>
      </c>
      <c r="L495" s="33"/>
      <c r="M495" s="139" t="s">
        <v>19</v>
      </c>
      <c r="N495" s="140" t="s">
        <v>44</v>
      </c>
      <c r="P495" s="141">
        <f>O495*H495</f>
        <v>0</v>
      </c>
      <c r="Q495" s="141">
        <v>1.0200000000000001E-2</v>
      </c>
      <c r="R495" s="141">
        <f>Q495*H495</f>
        <v>5.3617524000000003</v>
      </c>
      <c r="S495" s="141">
        <v>0</v>
      </c>
      <c r="T495" s="142">
        <f>S495*H495</f>
        <v>0</v>
      </c>
      <c r="AR495" s="143" t="s">
        <v>173</v>
      </c>
      <c r="AT495" s="143" t="s">
        <v>168</v>
      </c>
      <c r="AU495" s="143" t="s">
        <v>85</v>
      </c>
      <c r="AY495" s="18" t="s">
        <v>166</v>
      </c>
      <c r="BE495" s="144">
        <f>IF(N495="základní",J495,0)</f>
        <v>0</v>
      </c>
      <c r="BF495" s="144">
        <f>IF(N495="snížená",J495,0)</f>
        <v>0</v>
      </c>
      <c r="BG495" s="144">
        <f>IF(N495="zákl. přenesená",J495,0)</f>
        <v>0</v>
      </c>
      <c r="BH495" s="144">
        <f>IF(N495="sníž. přenesená",J495,0)</f>
        <v>0</v>
      </c>
      <c r="BI495" s="144">
        <f>IF(N495="nulová",J495,0)</f>
        <v>0</v>
      </c>
      <c r="BJ495" s="18" t="s">
        <v>85</v>
      </c>
      <c r="BK495" s="144">
        <f>ROUND(I495*H495,2)</f>
        <v>0</v>
      </c>
      <c r="BL495" s="18" t="s">
        <v>173</v>
      </c>
      <c r="BM495" s="143" t="s">
        <v>598</v>
      </c>
    </row>
    <row r="496" spans="2:65" s="12" customFormat="1">
      <c r="B496" s="149"/>
      <c r="D496" s="150" t="s">
        <v>177</v>
      </c>
      <c r="E496" s="151" t="s">
        <v>19</v>
      </c>
      <c r="F496" s="152" t="s">
        <v>599</v>
      </c>
      <c r="H496" s="151" t="s">
        <v>19</v>
      </c>
      <c r="I496" s="153"/>
      <c r="L496" s="149"/>
      <c r="M496" s="154"/>
      <c r="T496" s="155"/>
      <c r="AT496" s="151" t="s">
        <v>177</v>
      </c>
      <c r="AU496" s="151" t="s">
        <v>85</v>
      </c>
      <c r="AV496" s="12" t="s">
        <v>79</v>
      </c>
      <c r="AW496" s="12" t="s">
        <v>33</v>
      </c>
      <c r="AX496" s="12" t="s">
        <v>72</v>
      </c>
      <c r="AY496" s="151" t="s">
        <v>166</v>
      </c>
    </row>
    <row r="497" spans="2:51" s="13" customFormat="1">
      <c r="B497" s="156"/>
      <c r="D497" s="150" t="s">
        <v>177</v>
      </c>
      <c r="E497" s="157" t="s">
        <v>19</v>
      </c>
      <c r="F497" s="158" t="s">
        <v>326</v>
      </c>
      <c r="H497" s="159">
        <v>4.5</v>
      </c>
      <c r="I497" s="160"/>
      <c r="L497" s="156"/>
      <c r="M497" s="161"/>
      <c r="T497" s="162"/>
      <c r="AT497" s="157" t="s">
        <v>177</v>
      </c>
      <c r="AU497" s="157" t="s">
        <v>85</v>
      </c>
      <c r="AV497" s="13" t="s">
        <v>85</v>
      </c>
      <c r="AW497" s="13" t="s">
        <v>33</v>
      </c>
      <c r="AX497" s="13" t="s">
        <v>72</v>
      </c>
      <c r="AY497" s="157" t="s">
        <v>166</v>
      </c>
    </row>
    <row r="498" spans="2:51" s="13" customFormat="1">
      <c r="B498" s="156"/>
      <c r="D498" s="150" t="s">
        <v>177</v>
      </c>
      <c r="E498" s="157" t="s">
        <v>19</v>
      </c>
      <c r="F498" s="158" t="s">
        <v>600</v>
      </c>
      <c r="H498" s="159">
        <v>0.45</v>
      </c>
      <c r="I498" s="160"/>
      <c r="L498" s="156"/>
      <c r="M498" s="161"/>
      <c r="T498" s="162"/>
      <c r="AT498" s="157" t="s">
        <v>177</v>
      </c>
      <c r="AU498" s="157" t="s">
        <v>85</v>
      </c>
      <c r="AV498" s="13" t="s">
        <v>85</v>
      </c>
      <c r="AW498" s="13" t="s">
        <v>33</v>
      </c>
      <c r="AX498" s="13" t="s">
        <v>72</v>
      </c>
      <c r="AY498" s="157" t="s">
        <v>166</v>
      </c>
    </row>
    <row r="499" spans="2:51" s="13" customFormat="1">
      <c r="B499" s="156"/>
      <c r="D499" s="150" t="s">
        <v>177</v>
      </c>
      <c r="E499" s="157" t="s">
        <v>19</v>
      </c>
      <c r="F499" s="158" t="s">
        <v>601</v>
      </c>
      <c r="H499" s="159">
        <v>0.27</v>
      </c>
      <c r="I499" s="160"/>
      <c r="L499" s="156"/>
      <c r="M499" s="161"/>
      <c r="T499" s="162"/>
      <c r="AT499" s="157" t="s">
        <v>177</v>
      </c>
      <c r="AU499" s="157" t="s">
        <v>85</v>
      </c>
      <c r="AV499" s="13" t="s">
        <v>85</v>
      </c>
      <c r="AW499" s="13" t="s">
        <v>33</v>
      </c>
      <c r="AX499" s="13" t="s">
        <v>72</v>
      </c>
      <c r="AY499" s="157" t="s">
        <v>166</v>
      </c>
    </row>
    <row r="500" spans="2:51" s="13" customFormat="1">
      <c r="B500" s="156"/>
      <c r="D500" s="150" t="s">
        <v>177</v>
      </c>
      <c r="E500" s="157" t="s">
        <v>19</v>
      </c>
      <c r="F500" s="158" t="s">
        <v>602</v>
      </c>
      <c r="H500" s="159">
        <v>3.3</v>
      </c>
      <c r="I500" s="160"/>
      <c r="L500" s="156"/>
      <c r="M500" s="161"/>
      <c r="T500" s="162"/>
      <c r="AT500" s="157" t="s">
        <v>177</v>
      </c>
      <c r="AU500" s="157" t="s">
        <v>85</v>
      </c>
      <c r="AV500" s="13" t="s">
        <v>85</v>
      </c>
      <c r="AW500" s="13" t="s">
        <v>33</v>
      </c>
      <c r="AX500" s="13" t="s">
        <v>72</v>
      </c>
      <c r="AY500" s="157" t="s">
        <v>166</v>
      </c>
    </row>
    <row r="501" spans="2:51" s="13" customFormat="1">
      <c r="B501" s="156"/>
      <c r="D501" s="150" t="s">
        <v>177</v>
      </c>
      <c r="E501" s="157" t="s">
        <v>19</v>
      </c>
      <c r="F501" s="158" t="s">
        <v>603</v>
      </c>
      <c r="H501" s="159">
        <v>0.08</v>
      </c>
      <c r="I501" s="160"/>
      <c r="L501" s="156"/>
      <c r="M501" s="161"/>
      <c r="T501" s="162"/>
      <c r="AT501" s="157" t="s">
        <v>177</v>
      </c>
      <c r="AU501" s="157" t="s">
        <v>85</v>
      </c>
      <c r="AV501" s="13" t="s">
        <v>85</v>
      </c>
      <c r="AW501" s="13" t="s">
        <v>33</v>
      </c>
      <c r="AX501" s="13" t="s">
        <v>72</v>
      </c>
      <c r="AY501" s="157" t="s">
        <v>166</v>
      </c>
    </row>
    <row r="502" spans="2:51" s="13" customFormat="1">
      <c r="B502" s="156"/>
      <c r="D502" s="150" t="s">
        <v>177</v>
      </c>
      <c r="E502" s="157" t="s">
        <v>19</v>
      </c>
      <c r="F502" s="158" t="s">
        <v>604</v>
      </c>
      <c r="H502" s="159">
        <v>0.09</v>
      </c>
      <c r="I502" s="160"/>
      <c r="L502" s="156"/>
      <c r="M502" s="161"/>
      <c r="T502" s="162"/>
      <c r="AT502" s="157" t="s">
        <v>177</v>
      </c>
      <c r="AU502" s="157" t="s">
        <v>85</v>
      </c>
      <c r="AV502" s="13" t="s">
        <v>85</v>
      </c>
      <c r="AW502" s="13" t="s">
        <v>33</v>
      </c>
      <c r="AX502" s="13" t="s">
        <v>72</v>
      </c>
      <c r="AY502" s="157" t="s">
        <v>166</v>
      </c>
    </row>
    <row r="503" spans="2:51" s="13" customFormat="1">
      <c r="B503" s="156"/>
      <c r="D503" s="150" t="s">
        <v>177</v>
      </c>
      <c r="E503" s="157" t="s">
        <v>19</v>
      </c>
      <c r="F503" s="158" t="s">
        <v>332</v>
      </c>
      <c r="H503" s="159">
        <v>3.7949999999999999</v>
      </c>
      <c r="I503" s="160"/>
      <c r="L503" s="156"/>
      <c r="M503" s="161"/>
      <c r="T503" s="162"/>
      <c r="AT503" s="157" t="s">
        <v>177</v>
      </c>
      <c r="AU503" s="157" t="s">
        <v>85</v>
      </c>
      <c r="AV503" s="13" t="s">
        <v>85</v>
      </c>
      <c r="AW503" s="13" t="s">
        <v>33</v>
      </c>
      <c r="AX503" s="13" t="s">
        <v>72</v>
      </c>
      <c r="AY503" s="157" t="s">
        <v>166</v>
      </c>
    </row>
    <row r="504" spans="2:51" s="13" customFormat="1">
      <c r="B504" s="156"/>
      <c r="D504" s="150" t="s">
        <v>177</v>
      </c>
      <c r="E504" s="157" t="s">
        <v>19</v>
      </c>
      <c r="F504" s="158" t="s">
        <v>330</v>
      </c>
      <c r="H504" s="159">
        <v>13.685</v>
      </c>
      <c r="I504" s="160"/>
      <c r="L504" s="156"/>
      <c r="M504" s="161"/>
      <c r="T504" s="162"/>
      <c r="AT504" s="157" t="s">
        <v>177</v>
      </c>
      <c r="AU504" s="157" t="s">
        <v>85</v>
      </c>
      <c r="AV504" s="13" t="s">
        <v>85</v>
      </c>
      <c r="AW504" s="13" t="s">
        <v>33</v>
      </c>
      <c r="AX504" s="13" t="s">
        <v>72</v>
      </c>
      <c r="AY504" s="157" t="s">
        <v>166</v>
      </c>
    </row>
    <row r="505" spans="2:51" s="13" customFormat="1">
      <c r="B505" s="156"/>
      <c r="D505" s="150" t="s">
        <v>177</v>
      </c>
      <c r="E505" s="157" t="s">
        <v>19</v>
      </c>
      <c r="F505" s="158" t="s">
        <v>604</v>
      </c>
      <c r="H505" s="159">
        <v>0.09</v>
      </c>
      <c r="I505" s="160"/>
      <c r="L505" s="156"/>
      <c r="M505" s="161"/>
      <c r="T505" s="162"/>
      <c r="AT505" s="157" t="s">
        <v>177</v>
      </c>
      <c r="AU505" s="157" t="s">
        <v>85</v>
      </c>
      <c r="AV505" s="13" t="s">
        <v>85</v>
      </c>
      <c r="AW505" s="13" t="s">
        <v>33</v>
      </c>
      <c r="AX505" s="13" t="s">
        <v>72</v>
      </c>
      <c r="AY505" s="157" t="s">
        <v>166</v>
      </c>
    </row>
    <row r="506" spans="2:51" s="13" customFormat="1">
      <c r="B506" s="156"/>
      <c r="D506" s="150" t="s">
        <v>177</v>
      </c>
      <c r="E506" s="157" t="s">
        <v>19</v>
      </c>
      <c r="F506" s="158" t="s">
        <v>605</v>
      </c>
      <c r="H506" s="159">
        <v>19.89</v>
      </c>
      <c r="I506" s="160"/>
      <c r="L506" s="156"/>
      <c r="M506" s="161"/>
      <c r="T506" s="162"/>
      <c r="AT506" s="157" t="s">
        <v>177</v>
      </c>
      <c r="AU506" s="157" t="s">
        <v>85</v>
      </c>
      <c r="AV506" s="13" t="s">
        <v>85</v>
      </c>
      <c r="AW506" s="13" t="s">
        <v>33</v>
      </c>
      <c r="AX506" s="13" t="s">
        <v>72</v>
      </c>
      <c r="AY506" s="157" t="s">
        <v>166</v>
      </c>
    </row>
    <row r="507" spans="2:51" s="13" customFormat="1">
      <c r="B507" s="156"/>
      <c r="D507" s="150" t="s">
        <v>177</v>
      </c>
      <c r="E507" s="157" t="s">
        <v>19</v>
      </c>
      <c r="F507" s="158" t="s">
        <v>603</v>
      </c>
      <c r="H507" s="159">
        <v>0.08</v>
      </c>
      <c r="I507" s="160"/>
      <c r="L507" s="156"/>
      <c r="M507" s="161"/>
      <c r="T507" s="162"/>
      <c r="AT507" s="157" t="s">
        <v>177</v>
      </c>
      <c r="AU507" s="157" t="s">
        <v>85</v>
      </c>
      <c r="AV507" s="13" t="s">
        <v>85</v>
      </c>
      <c r="AW507" s="13" t="s">
        <v>33</v>
      </c>
      <c r="AX507" s="13" t="s">
        <v>72</v>
      </c>
      <c r="AY507" s="157" t="s">
        <v>166</v>
      </c>
    </row>
    <row r="508" spans="2:51" s="13" customFormat="1">
      <c r="B508" s="156"/>
      <c r="D508" s="150" t="s">
        <v>177</v>
      </c>
      <c r="E508" s="157" t="s">
        <v>19</v>
      </c>
      <c r="F508" s="158" t="s">
        <v>606</v>
      </c>
      <c r="H508" s="159">
        <v>8.89</v>
      </c>
      <c r="I508" s="160"/>
      <c r="L508" s="156"/>
      <c r="M508" s="161"/>
      <c r="T508" s="162"/>
      <c r="AT508" s="157" t="s">
        <v>177</v>
      </c>
      <c r="AU508" s="157" t="s">
        <v>85</v>
      </c>
      <c r="AV508" s="13" t="s">
        <v>85</v>
      </c>
      <c r="AW508" s="13" t="s">
        <v>33</v>
      </c>
      <c r="AX508" s="13" t="s">
        <v>72</v>
      </c>
      <c r="AY508" s="157" t="s">
        <v>166</v>
      </c>
    </row>
    <row r="509" spans="2:51" s="13" customFormat="1">
      <c r="B509" s="156"/>
      <c r="D509" s="150" t="s">
        <v>177</v>
      </c>
      <c r="E509" s="157" t="s">
        <v>19</v>
      </c>
      <c r="F509" s="158" t="s">
        <v>331</v>
      </c>
      <c r="H509" s="159">
        <v>2.3929999999999998</v>
      </c>
      <c r="I509" s="160"/>
      <c r="L509" s="156"/>
      <c r="M509" s="161"/>
      <c r="T509" s="162"/>
      <c r="AT509" s="157" t="s">
        <v>177</v>
      </c>
      <c r="AU509" s="157" t="s">
        <v>85</v>
      </c>
      <c r="AV509" s="13" t="s">
        <v>85</v>
      </c>
      <c r="AW509" s="13" t="s">
        <v>33</v>
      </c>
      <c r="AX509" s="13" t="s">
        <v>72</v>
      </c>
      <c r="AY509" s="157" t="s">
        <v>166</v>
      </c>
    </row>
    <row r="510" spans="2:51" s="13" customFormat="1">
      <c r="B510" s="156"/>
      <c r="D510" s="150" t="s">
        <v>177</v>
      </c>
      <c r="E510" s="157" t="s">
        <v>19</v>
      </c>
      <c r="F510" s="158" t="s">
        <v>327</v>
      </c>
      <c r="H510" s="159">
        <v>4.2750000000000004</v>
      </c>
      <c r="I510" s="160"/>
      <c r="L510" s="156"/>
      <c r="M510" s="161"/>
      <c r="T510" s="162"/>
      <c r="AT510" s="157" t="s">
        <v>177</v>
      </c>
      <c r="AU510" s="157" t="s">
        <v>85</v>
      </c>
      <c r="AV510" s="13" t="s">
        <v>85</v>
      </c>
      <c r="AW510" s="13" t="s">
        <v>33</v>
      </c>
      <c r="AX510" s="13" t="s">
        <v>72</v>
      </c>
      <c r="AY510" s="157" t="s">
        <v>166</v>
      </c>
    </row>
    <row r="511" spans="2:51" s="13" customFormat="1">
      <c r="B511" s="156"/>
      <c r="D511" s="150" t="s">
        <v>177</v>
      </c>
      <c r="E511" s="157" t="s">
        <v>19</v>
      </c>
      <c r="F511" s="158" t="s">
        <v>604</v>
      </c>
      <c r="H511" s="159">
        <v>0.09</v>
      </c>
      <c r="I511" s="160"/>
      <c r="L511" s="156"/>
      <c r="M511" s="161"/>
      <c r="T511" s="162"/>
      <c r="AT511" s="157" t="s">
        <v>177</v>
      </c>
      <c r="AU511" s="157" t="s">
        <v>85</v>
      </c>
      <c r="AV511" s="13" t="s">
        <v>85</v>
      </c>
      <c r="AW511" s="13" t="s">
        <v>33</v>
      </c>
      <c r="AX511" s="13" t="s">
        <v>72</v>
      </c>
      <c r="AY511" s="157" t="s">
        <v>166</v>
      </c>
    </row>
    <row r="512" spans="2:51" s="13" customFormat="1">
      <c r="B512" s="156"/>
      <c r="D512" s="150" t="s">
        <v>177</v>
      </c>
      <c r="E512" s="157" t="s">
        <v>19</v>
      </c>
      <c r="F512" s="158" t="s">
        <v>607</v>
      </c>
      <c r="H512" s="159">
        <v>8.6999999999999993</v>
      </c>
      <c r="I512" s="160"/>
      <c r="L512" s="156"/>
      <c r="M512" s="161"/>
      <c r="T512" s="162"/>
      <c r="AT512" s="157" t="s">
        <v>177</v>
      </c>
      <c r="AU512" s="157" t="s">
        <v>85</v>
      </c>
      <c r="AV512" s="13" t="s">
        <v>85</v>
      </c>
      <c r="AW512" s="13" t="s">
        <v>33</v>
      </c>
      <c r="AX512" s="13" t="s">
        <v>72</v>
      </c>
      <c r="AY512" s="157" t="s">
        <v>166</v>
      </c>
    </row>
    <row r="513" spans="2:51" s="13" customFormat="1">
      <c r="B513" s="156"/>
      <c r="D513" s="150" t="s">
        <v>177</v>
      </c>
      <c r="E513" s="157" t="s">
        <v>19</v>
      </c>
      <c r="F513" s="158" t="s">
        <v>604</v>
      </c>
      <c r="H513" s="159">
        <v>0.09</v>
      </c>
      <c r="I513" s="160"/>
      <c r="L513" s="156"/>
      <c r="M513" s="161"/>
      <c r="T513" s="162"/>
      <c r="AT513" s="157" t="s">
        <v>177</v>
      </c>
      <c r="AU513" s="157" t="s">
        <v>85</v>
      </c>
      <c r="AV513" s="13" t="s">
        <v>85</v>
      </c>
      <c r="AW513" s="13" t="s">
        <v>33</v>
      </c>
      <c r="AX513" s="13" t="s">
        <v>72</v>
      </c>
      <c r="AY513" s="157" t="s">
        <v>166</v>
      </c>
    </row>
    <row r="514" spans="2:51" s="13" customFormat="1">
      <c r="B514" s="156"/>
      <c r="D514" s="150" t="s">
        <v>177</v>
      </c>
      <c r="E514" s="157" t="s">
        <v>19</v>
      </c>
      <c r="F514" s="158" t="s">
        <v>604</v>
      </c>
      <c r="H514" s="159">
        <v>0.09</v>
      </c>
      <c r="I514" s="160"/>
      <c r="L514" s="156"/>
      <c r="M514" s="161"/>
      <c r="T514" s="162"/>
      <c r="AT514" s="157" t="s">
        <v>177</v>
      </c>
      <c r="AU514" s="157" t="s">
        <v>85</v>
      </c>
      <c r="AV514" s="13" t="s">
        <v>85</v>
      </c>
      <c r="AW514" s="13" t="s">
        <v>33</v>
      </c>
      <c r="AX514" s="13" t="s">
        <v>72</v>
      </c>
      <c r="AY514" s="157" t="s">
        <v>166</v>
      </c>
    </row>
    <row r="515" spans="2:51" s="13" customFormat="1">
      <c r="B515" s="156"/>
      <c r="D515" s="150" t="s">
        <v>177</v>
      </c>
      <c r="E515" s="157" t="s">
        <v>19</v>
      </c>
      <c r="F515" s="158" t="s">
        <v>325</v>
      </c>
      <c r="H515" s="159">
        <v>11.542999999999999</v>
      </c>
      <c r="I515" s="160"/>
      <c r="L515" s="156"/>
      <c r="M515" s="161"/>
      <c r="T515" s="162"/>
      <c r="AT515" s="157" t="s">
        <v>177</v>
      </c>
      <c r="AU515" s="157" t="s">
        <v>85</v>
      </c>
      <c r="AV515" s="13" t="s">
        <v>85</v>
      </c>
      <c r="AW515" s="13" t="s">
        <v>33</v>
      </c>
      <c r="AX515" s="13" t="s">
        <v>72</v>
      </c>
      <c r="AY515" s="157" t="s">
        <v>166</v>
      </c>
    </row>
    <row r="516" spans="2:51" s="13" customFormat="1">
      <c r="B516" s="156"/>
      <c r="D516" s="150" t="s">
        <v>177</v>
      </c>
      <c r="E516" s="157" t="s">
        <v>19</v>
      </c>
      <c r="F516" s="158" t="s">
        <v>323</v>
      </c>
      <c r="H516" s="159">
        <v>30.78</v>
      </c>
      <c r="I516" s="160"/>
      <c r="L516" s="156"/>
      <c r="M516" s="161"/>
      <c r="T516" s="162"/>
      <c r="AT516" s="157" t="s">
        <v>177</v>
      </c>
      <c r="AU516" s="157" t="s">
        <v>85</v>
      </c>
      <c r="AV516" s="13" t="s">
        <v>85</v>
      </c>
      <c r="AW516" s="13" t="s">
        <v>33</v>
      </c>
      <c r="AX516" s="13" t="s">
        <v>72</v>
      </c>
      <c r="AY516" s="157" t="s">
        <v>166</v>
      </c>
    </row>
    <row r="517" spans="2:51" s="13" customFormat="1">
      <c r="B517" s="156"/>
      <c r="D517" s="150" t="s">
        <v>177</v>
      </c>
      <c r="E517" s="157" t="s">
        <v>19</v>
      </c>
      <c r="F517" s="158" t="s">
        <v>608</v>
      </c>
      <c r="H517" s="159">
        <v>6.5250000000000004</v>
      </c>
      <c r="I517" s="160"/>
      <c r="L517" s="156"/>
      <c r="M517" s="161"/>
      <c r="T517" s="162"/>
      <c r="AT517" s="157" t="s">
        <v>177</v>
      </c>
      <c r="AU517" s="157" t="s">
        <v>85</v>
      </c>
      <c r="AV517" s="13" t="s">
        <v>85</v>
      </c>
      <c r="AW517" s="13" t="s">
        <v>33</v>
      </c>
      <c r="AX517" s="13" t="s">
        <v>72</v>
      </c>
      <c r="AY517" s="157" t="s">
        <v>166</v>
      </c>
    </row>
    <row r="518" spans="2:51" s="13" customFormat="1">
      <c r="B518" s="156"/>
      <c r="D518" s="150" t="s">
        <v>177</v>
      </c>
      <c r="E518" s="157" t="s">
        <v>19</v>
      </c>
      <c r="F518" s="158" t="s">
        <v>609</v>
      </c>
      <c r="H518" s="159">
        <v>10.462</v>
      </c>
      <c r="I518" s="160"/>
      <c r="L518" s="156"/>
      <c r="M518" s="161"/>
      <c r="T518" s="162"/>
      <c r="AT518" s="157" t="s">
        <v>177</v>
      </c>
      <c r="AU518" s="157" t="s">
        <v>85</v>
      </c>
      <c r="AV518" s="13" t="s">
        <v>85</v>
      </c>
      <c r="AW518" s="13" t="s">
        <v>33</v>
      </c>
      <c r="AX518" s="13" t="s">
        <v>72</v>
      </c>
      <c r="AY518" s="157" t="s">
        <v>166</v>
      </c>
    </row>
    <row r="519" spans="2:51" s="13" customFormat="1">
      <c r="B519" s="156"/>
      <c r="D519" s="150" t="s">
        <v>177</v>
      </c>
      <c r="E519" s="157" t="s">
        <v>19</v>
      </c>
      <c r="F519" s="158" t="s">
        <v>319</v>
      </c>
      <c r="H519" s="159">
        <v>4.8150000000000004</v>
      </c>
      <c r="I519" s="160"/>
      <c r="L519" s="156"/>
      <c r="M519" s="161"/>
      <c r="T519" s="162"/>
      <c r="AT519" s="157" t="s">
        <v>177</v>
      </c>
      <c r="AU519" s="157" t="s">
        <v>85</v>
      </c>
      <c r="AV519" s="13" t="s">
        <v>85</v>
      </c>
      <c r="AW519" s="13" t="s">
        <v>33</v>
      </c>
      <c r="AX519" s="13" t="s">
        <v>72</v>
      </c>
      <c r="AY519" s="157" t="s">
        <v>166</v>
      </c>
    </row>
    <row r="520" spans="2:51" s="13" customFormat="1">
      <c r="B520" s="156"/>
      <c r="D520" s="150" t="s">
        <v>177</v>
      </c>
      <c r="E520" s="157" t="s">
        <v>19</v>
      </c>
      <c r="F520" s="158" t="s">
        <v>601</v>
      </c>
      <c r="H520" s="159">
        <v>0.27</v>
      </c>
      <c r="I520" s="160"/>
      <c r="L520" s="156"/>
      <c r="M520" s="161"/>
      <c r="T520" s="162"/>
      <c r="AT520" s="157" t="s">
        <v>177</v>
      </c>
      <c r="AU520" s="157" t="s">
        <v>85</v>
      </c>
      <c r="AV520" s="13" t="s">
        <v>85</v>
      </c>
      <c r="AW520" s="13" t="s">
        <v>33</v>
      </c>
      <c r="AX520" s="13" t="s">
        <v>72</v>
      </c>
      <c r="AY520" s="157" t="s">
        <v>166</v>
      </c>
    </row>
    <row r="521" spans="2:51" s="13" customFormat="1">
      <c r="B521" s="156"/>
      <c r="D521" s="150" t="s">
        <v>177</v>
      </c>
      <c r="E521" s="157" t="s">
        <v>19</v>
      </c>
      <c r="F521" s="158" t="s">
        <v>604</v>
      </c>
      <c r="H521" s="159">
        <v>0.09</v>
      </c>
      <c r="I521" s="160"/>
      <c r="L521" s="156"/>
      <c r="M521" s="161"/>
      <c r="T521" s="162"/>
      <c r="AT521" s="157" t="s">
        <v>177</v>
      </c>
      <c r="AU521" s="157" t="s">
        <v>85</v>
      </c>
      <c r="AV521" s="13" t="s">
        <v>85</v>
      </c>
      <c r="AW521" s="13" t="s">
        <v>33</v>
      </c>
      <c r="AX521" s="13" t="s">
        <v>72</v>
      </c>
      <c r="AY521" s="157" t="s">
        <v>166</v>
      </c>
    </row>
    <row r="522" spans="2:51" s="13" customFormat="1">
      <c r="B522" s="156"/>
      <c r="D522" s="150" t="s">
        <v>177</v>
      </c>
      <c r="E522" s="157" t="s">
        <v>19</v>
      </c>
      <c r="F522" s="158" t="s">
        <v>322</v>
      </c>
      <c r="H522" s="159">
        <v>6.75</v>
      </c>
      <c r="I522" s="160"/>
      <c r="L522" s="156"/>
      <c r="M522" s="161"/>
      <c r="T522" s="162"/>
      <c r="AT522" s="157" t="s">
        <v>177</v>
      </c>
      <c r="AU522" s="157" t="s">
        <v>85</v>
      </c>
      <c r="AV522" s="13" t="s">
        <v>85</v>
      </c>
      <c r="AW522" s="13" t="s">
        <v>33</v>
      </c>
      <c r="AX522" s="13" t="s">
        <v>72</v>
      </c>
      <c r="AY522" s="157" t="s">
        <v>166</v>
      </c>
    </row>
    <row r="523" spans="2:51" s="14" customFormat="1">
      <c r="B523" s="163"/>
      <c r="D523" s="150" t="s">
        <v>177</v>
      </c>
      <c r="E523" s="164" t="s">
        <v>19</v>
      </c>
      <c r="F523" s="165" t="s">
        <v>217</v>
      </c>
      <c r="H523" s="166">
        <v>141.99300000000002</v>
      </c>
      <c r="I523" s="167"/>
      <c r="L523" s="163"/>
      <c r="M523" s="168"/>
      <c r="T523" s="169"/>
      <c r="AT523" s="164" t="s">
        <v>177</v>
      </c>
      <c r="AU523" s="164" t="s">
        <v>85</v>
      </c>
      <c r="AV523" s="14" t="s">
        <v>184</v>
      </c>
      <c r="AW523" s="14" t="s">
        <v>33</v>
      </c>
      <c r="AX523" s="14" t="s">
        <v>72</v>
      </c>
      <c r="AY523" s="164" t="s">
        <v>166</v>
      </c>
    </row>
    <row r="524" spans="2:51" s="12" customFormat="1">
      <c r="B524" s="149"/>
      <c r="D524" s="150" t="s">
        <v>177</v>
      </c>
      <c r="E524" s="151" t="s">
        <v>19</v>
      </c>
      <c r="F524" s="152" t="s">
        <v>218</v>
      </c>
      <c r="H524" s="151" t="s">
        <v>19</v>
      </c>
      <c r="I524" s="153"/>
      <c r="L524" s="149"/>
      <c r="M524" s="154"/>
      <c r="T524" s="155"/>
      <c r="AT524" s="151" t="s">
        <v>177</v>
      </c>
      <c r="AU524" s="151" t="s">
        <v>85</v>
      </c>
      <c r="AV524" s="12" t="s">
        <v>79</v>
      </c>
      <c r="AW524" s="12" t="s">
        <v>33</v>
      </c>
      <c r="AX524" s="12" t="s">
        <v>72</v>
      </c>
      <c r="AY524" s="151" t="s">
        <v>166</v>
      </c>
    </row>
    <row r="525" spans="2:51" s="13" customFormat="1">
      <c r="B525" s="156"/>
      <c r="D525" s="150" t="s">
        <v>177</v>
      </c>
      <c r="E525" s="157" t="s">
        <v>19</v>
      </c>
      <c r="F525" s="158" t="s">
        <v>334</v>
      </c>
      <c r="H525" s="159">
        <v>20.79</v>
      </c>
      <c r="I525" s="160"/>
      <c r="L525" s="156"/>
      <c r="M525" s="161"/>
      <c r="T525" s="162"/>
      <c r="AT525" s="157" t="s">
        <v>177</v>
      </c>
      <c r="AU525" s="157" t="s">
        <v>85</v>
      </c>
      <c r="AV525" s="13" t="s">
        <v>85</v>
      </c>
      <c r="AW525" s="13" t="s">
        <v>33</v>
      </c>
      <c r="AX525" s="13" t="s">
        <v>72</v>
      </c>
      <c r="AY525" s="157" t="s">
        <v>166</v>
      </c>
    </row>
    <row r="526" spans="2:51" s="13" customFormat="1">
      <c r="B526" s="156"/>
      <c r="D526" s="150" t="s">
        <v>177</v>
      </c>
      <c r="E526" s="157" t="s">
        <v>19</v>
      </c>
      <c r="F526" s="158" t="s">
        <v>610</v>
      </c>
      <c r="H526" s="159">
        <v>1.0049999999999999</v>
      </c>
      <c r="I526" s="160"/>
      <c r="L526" s="156"/>
      <c r="M526" s="161"/>
      <c r="T526" s="162"/>
      <c r="AT526" s="157" t="s">
        <v>177</v>
      </c>
      <c r="AU526" s="157" t="s">
        <v>85</v>
      </c>
      <c r="AV526" s="13" t="s">
        <v>85</v>
      </c>
      <c r="AW526" s="13" t="s">
        <v>33</v>
      </c>
      <c r="AX526" s="13" t="s">
        <v>72</v>
      </c>
      <c r="AY526" s="157" t="s">
        <v>166</v>
      </c>
    </row>
    <row r="527" spans="2:51" s="13" customFormat="1">
      <c r="B527" s="156"/>
      <c r="D527" s="150" t="s">
        <v>177</v>
      </c>
      <c r="E527" s="157" t="s">
        <v>19</v>
      </c>
      <c r="F527" s="158" t="s">
        <v>611</v>
      </c>
      <c r="H527" s="159">
        <v>23.94</v>
      </c>
      <c r="I527" s="160"/>
      <c r="L527" s="156"/>
      <c r="M527" s="161"/>
      <c r="T527" s="162"/>
      <c r="AT527" s="157" t="s">
        <v>177</v>
      </c>
      <c r="AU527" s="157" t="s">
        <v>85</v>
      </c>
      <c r="AV527" s="13" t="s">
        <v>85</v>
      </c>
      <c r="AW527" s="13" t="s">
        <v>33</v>
      </c>
      <c r="AX527" s="13" t="s">
        <v>72</v>
      </c>
      <c r="AY527" s="157" t="s">
        <v>166</v>
      </c>
    </row>
    <row r="528" spans="2:51" s="13" customFormat="1">
      <c r="B528" s="156"/>
      <c r="D528" s="150" t="s">
        <v>177</v>
      </c>
      <c r="E528" s="157" t="s">
        <v>19</v>
      </c>
      <c r="F528" s="158" t="s">
        <v>603</v>
      </c>
      <c r="H528" s="159">
        <v>0.08</v>
      </c>
      <c r="I528" s="160"/>
      <c r="L528" s="156"/>
      <c r="M528" s="161"/>
      <c r="T528" s="162"/>
      <c r="AT528" s="157" t="s">
        <v>177</v>
      </c>
      <c r="AU528" s="157" t="s">
        <v>85</v>
      </c>
      <c r="AV528" s="13" t="s">
        <v>85</v>
      </c>
      <c r="AW528" s="13" t="s">
        <v>33</v>
      </c>
      <c r="AX528" s="13" t="s">
        <v>72</v>
      </c>
      <c r="AY528" s="157" t="s">
        <v>166</v>
      </c>
    </row>
    <row r="529" spans="2:51" s="13" customFormat="1">
      <c r="B529" s="156"/>
      <c r="D529" s="150" t="s">
        <v>177</v>
      </c>
      <c r="E529" s="157" t="s">
        <v>19</v>
      </c>
      <c r="F529" s="158" t="s">
        <v>604</v>
      </c>
      <c r="H529" s="159">
        <v>0.09</v>
      </c>
      <c r="I529" s="160"/>
      <c r="L529" s="156"/>
      <c r="M529" s="161"/>
      <c r="T529" s="162"/>
      <c r="AT529" s="157" t="s">
        <v>177</v>
      </c>
      <c r="AU529" s="157" t="s">
        <v>85</v>
      </c>
      <c r="AV529" s="13" t="s">
        <v>85</v>
      </c>
      <c r="AW529" s="13" t="s">
        <v>33</v>
      </c>
      <c r="AX529" s="13" t="s">
        <v>72</v>
      </c>
      <c r="AY529" s="157" t="s">
        <v>166</v>
      </c>
    </row>
    <row r="530" spans="2:51" s="13" customFormat="1">
      <c r="B530" s="156"/>
      <c r="D530" s="150" t="s">
        <v>177</v>
      </c>
      <c r="E530" s="157" t="s">
        <v>19</v>
      </c>
      <c r="F530" s="158" t="s">
        <v>612</v>
      </c>
      <c r="H530" s="159">
        <v>0.14000000000000001</v>
      </c>
      <c r="I530" s="160"/>
      <c r="L530" s="156"/>
      <c r="M530" s="161"/>
      <c r="T530" s="162"/>
      <c r="AT530" s="157" t="s">
        <v>177</v>
      </c>
      <c r="AU530" s="157" t="s">
        <v>85</v>
      </c>
      <c r="AV530" s="13" t="s">
        <v>85</v>
      </c>
      <c r="AW530" s="13" t="s">
        <v>33</v>
      </c>
      <c r="AX530" s="13" t="s">
        <v>72</v>
      </c>
      <c r="AY530" s="157" t="s">
        <v>166</v>
      </c>
    </row>
    <row r="531" spans="2:51" s="13" customFormat="1">
      <c r="B531" s="156"/>
      <c r="D531" s="150" t="s">
        <v>177</v>
      </c>
      <c r="E531" s="157" t="s">
        <v>19</v>
      </c>
      <c r="F531" s="158" t="s">
        <v>613</v>
      </c>
      <c r="H531" s="159">
        <v>10.68</v>
      </c>
      <c r="I531" s="160"/>
      <c r="L531" s="156"/>
      <c r="M531" s="161"/>
      <c r="T531" s="162"/>
      <c r="AT531" s="157" t="s">
        <v>177</v>
      </c>
      <c r="AU531" s="157" t="s">
        <v>85</v>
      </c>
      <c r="AV531" s="13" t="s">
        <v>85</v>
      </c>
      <c r="AW531" s="13" t="s">
        <v>33</v>
      </c>
      <c r="AX531" s="13" t="s">
        <v>72</v>
      </c>
      <c r="AY531" s="157" t="s">
        <v>166</v>
      </c>
    </row>
    <row r="532" spans="2:51" s="13" customFormat="1">
      <c r="B532" s="156"/>
      <c r="D532" s="150" t="s">
        <v>177</v>
      </c>
      <c r="E532" s="157" t="s">
        <v>19</v>
      </c>
      <c r="F532" s="158" t="s">
        <v>336</v>
      </c>
      <c r="H532" s="159">
        <v>-0.29199999999999998</v>
      </c>
      <c r="I532" s="160"/>
      <c r="L532" s="156"/>
      <c r="M532" s="161"/>
      <c r="T532" s="162"/>
      <c r="AT532" s="157" t="s">
        <v>177</v>
      </c>
      <c r="AU532" s="157" t="s">
        <v>85</v>
      </c>
      <c r="AV532" s="13" t="s">
        <v>85</v>
      </c>
      <c r="AW532" s="13" t="s">
        <v>33</v>
      </c>
      <c r="AX532" s="13" t="s">
        <v>72</v>
      </c>
      <c r="AY532" s="157" t="s">
        <v>166</v>
      </c>
    </row>
    <row r="533" spans="2:51" s="13" customFormat="1">
      <c r="B533" s="156"/>
      <c r="D533" s="150" t="s">
        <v>177</v>
      </c>
      <c r="E533" s="157" t="s">
        <v>19</v>
      </c>
      <c r="F533" s="158" t="s">
        <v>337</v>
      </c>
      <c r="H533" s="159">
        <v>2.72</v>
      </c>
      <c r="I533" s="160"/>
      <c r="L533" s="156"/>
      <c r="M533" s="161"/>
      <c r="T533" s="162"/>
      <c r="AT533" s="157" t="s">
        <v>177</v>
      </c>
      <c r="AU533" s="157" t="s">
        <v>85</v>
      </c>
      <c r="AV533" s="13" t="s">
        <v>85</v>
      </c>
      <c r="AW533" s="13" t="s">
        <v>33</v>
      </c>
      <c r="AX533" s="13" t="s">
        <v>72</v>
      </c>
      <c r="AY533" s="157" t="s">
        <v>166</v>
      </c>
    </row>
    <row r="534" spans="2:51" s="13" customFormat="1">
      <c r="B534" s="156"/>
      <c r="D534" s="150" t="s">
        <v>177</v>
      </c>
      <c r="E534" s="157" t="s">
        <v>19</v>
      </c>
      <c r="F534" s="158" t="s">
        <v>614</v>
      </c>
      <c r="H534" s="159">
        <v>3.2</v>
      </c>
      <c r="I534" s="160"/>
      <c r="L534" s="156"/>
      <c r="M534" s="161"/>
      <c r="T534" s="162"/>
      <c r="AT534" s="157" t="s">
        <v>177</v>
      </c>
      <c r="AU534" s="157" t="s">
        <v>85</v>
      </c>
      <c r="AV534" s="13" t="s">
        <v>85</v>
      </c>
      <c r="AW534" s="13" t="s">
        <v>33</v>
      </c>
      <c r="AX534" s="13" t="s">
        <v>72</v>
      </c>
      <c r="AY534" s="157" t="s">
        <v>166</v>
      </c>
    </row>
    <row r="535" spans="2:51" s="13" customFormat="1">
      <c r="B535" s="156"/>
      <c r="D535" s="150" t="s">
        <v>177</v>
      </c>
      <c r="E535" s="157" t="s">
        <v>19</v>
      </c>
      <c r="F535" s="158" t="s">
        <v>615</v>
      </c>
      <c r="H535" s="159">
        <v>4.2</v>
      </c>
      <c r="I535" s="160"/>
      <c r="L535" s="156"/>
      <c r="M535" s="161"/>
      <c r="T535" s="162"/>
      <c r="AT535" s="157" t="s">
        <v>177</v>
      </c>
      <c r="AU535" s="157" t="s">
        <v>85</v>
      </c>
      <c r="AV535" s="13" t="s">
        <v>85</v>
      </c>
      <c r="AW535" s="13" t="s">
        <v>33</v>
      </c>
      <c r="AX535" s="13" t="s">
        <v>72</v>
      </c>
      <c r="AY535" s="157" t="s">
        <v>166</v>
      </c>
    </row>
    <row r="536" spans="2:51" s="13" customFormat="1">
      <c r="B536" s="156"/>
      <c r="D536" s="150" t="s">
        <v>177</v>
      </c>
      <c r="E536" s="157" t="s">
        <v>19</v>
      </c>
      <c r="F536" s="158" t="s">
        <v>604</v>
      </c>
      <c r="H536" s="159">
        <v>0.09</v>
      </c>
      <c r="I536" s="160"/>
      <c r="L536" s="156"/>
      <c r="M536" s="161"/>
      <c r="T536" s="162"/>
      <c r="AT536" s="157" t="s">
        <v>177</v>
      </c>
      <c r="AU536" s="157" t="s">
        <v>85</v>
      </c>
      <c r="AV536" s="13" t="s">
        <v>85</v>
      </c>
      <c r="AW536" s="13" t="s">
        <v>33</v>
      </c>
      <c r="AX536" s="13" t="s">
        <v>72</v>
      </c>
      <c r="AY536" s="157" t="s">
        <v>166</v>
      </c>
    </row>
    <row r="537" spans="2:51" s="13" customFormat="1">
      <c r="B537" s="156"/>
      <c r="D537" s="150" t="s">
        <v>177</v>
      </c>
      <c r="E537" s="157" t="s">
        <v>19</v>
      </c>
      <c r="F537" s="158" t="s">
        <v>603</v>
      </c>
      <c r="H537" s="159">
        <v>0.08</v>
      </c>
      <c r="I537" s="160"/>
      <c r="L537" s="156"/>
      <c r="M537" s="161"/>
      <c r="T537" s="162"/>
      <c r="AT537" s="157" t="s">
        <v>177</v>
      </c>
      <c r="AU537" s="157" t="s">
        <v>85</v>
      </c>
      <c r="AV537" s="13" t="s">
        <v>85</v>
      </c>
      <c r="AW537" s="13" t="s">
        <v>33</v>
      </c>
      <c r="AX537" s="13" t="s">
        <v>72</v>
      </c>
      <c r="AY537" s="157" t="s">
        <v>166</v>
      </c>
    </row>
    <row r="538" spans="2:51" s="13" customFormat="1">
      <c r="B538" s="156"/>
      <c r="D538" s="150" t="s">
        <v>177</v>
      </c>
      <c r="E538" s="157" t="s">
        <v>19</v>
      </c>
      <c r="F538" s="158" t="s">
        <v>603</v>
      </c>
      <c r="H538" s="159">
        <v>0.08</v>
      </c>
      <c r="I538" s="160"/>
      <c r="L538" s="156"/>
      <c r="M538" s="161"/>
      <c r="T538" s="162"/>
      <c r="AT538" s="157" t="s">
        <v>177</v>
      </c>
      <c r="AU538" s="157" t="s">
        <v>85</v>
      </c>
      <c r="AV538" s="13" t="s">
        <v>85</v>
      </c>
      <c r="AW538" s="13" t="s">
        <v>33</v>
      </c>
      <c r="AX538" s="13" t="s">
        <v>72</v>
      </c>
      <c r="AY538" s="157" t="s">
        <v>166</v>
      </c>
    </row>
    <row r="539" spans="2:51" s="13" customFormat="1">
      <c r="B539" s="156"/>
      <c r="D539" s="150" t="s">
        <v>177</v>
      </c>
      <c r="E539" s="157" t="s">
        <v>19</v>
      </c>
      <c r="F539" s="158" t="s">
        <v>338</v>
      </c>
      <c r="H539" s="159">
        <v>1.7849999999999999</v>
      </c>
      <c r="I539" s="160"/>
      <c r="L539" s="156"/>
      <c r="M539" s="161"/>
      <c r="T539" s="162"/>
      <c r="AT539" s="157" t="s">
        <v>177</v>
      </c>
      <c r="AU539" s="157" t="s">
        <v>85</v>
      </c>
      <c r="AV539" s="13" t="s">
        <v>85</v>
      </c>
      <c r="AW539" s="13" t="s">
        <v>33</v>
      </c>
      <c r="AX539" s="13" t="s">
        <v>72</v>
      </c>
      <c r="AY539" s="157" t="s">
        <v>166</v>
      </c>
    </row>
    <row r="540" spans="2:51" s="13" customFormat="1">
      <c r="B540" s="156"/>
      <c r="D540" s="150" t="s">
        <v>177</v>
      </c>
      <c r="E540" s="157" t="s">
        <v>19</v>
      </c>
      <c r="F540" s="158" t="s">
        <v>601</v>
      </c>
      <c r="H540" s="159">
        <v>0.27</v>
      </c>
      <c r="I540" s="160"/>
      <c r="L540" s="156"/>
      <c r="M540" s="161"/>
      <c r="T540" s="162"/>
      <c r="AT540" s="157" t="s">
        <v>177</v>
      </c>
      <c r="AU540" s="157" t="s">
        <v>85</v>
      </c>
      <c r="AV540" s="13" t="s">
        <v>85</v>
      </c>
      <c r="AW540" s="13" t="s">
        <v>33</v>
      </c>
      <c r="AX540" s="13" t="s">
        <v>72</v>
      </c>
      <c r="AY540" s="157" t="s">
        <v>166</v>
      </c>
    </row>
    <row r="541" spans="2:51" s="13" customFormat="1">
      <c r="B541" s="156"/>
      <c r="D541" s="150" t="s">
        <v>177</v>
      </c>
      <c r="E541" s="157" t="s">
        <v>19</v>
      </c>
      <c r="F541" s="158" t="s">
        <v>616</v>
      </c>
      <c r="H541" s="159">
        <v>0.2</v>
      </c>
      <c r="I541" s="160"/>
      <c r="L541" s="156"/>
      <c r="M541" s="161"/>
      <c r="T541" s="162"/>
      <c r="AT541" s="157" t="s">
        <v>177</v>
      </c>
      <c r="AU541" s="157" t="s">
        <v>85</v>
      </c>
      <c r="AV541" s="13" t="s">
        <v>85</v>
      </c>
      <c r="AW541" s="13" t="s">
        <v>33</v>
      </c>
      <c r="AX541" s="13" t="s">
        <v>72</v>
      </c>
      <c r="AY541" s="157" t="s">
        <v>166</v>
      </c>
    </row>
    <row r="542" spans="2:51" s="13" customFormat="1">
      <c r="B542" s="156"/>
      <c r="D542" s="150" t="s">
        <v>177</v>
      </c>
      <c r="E542" s="157" t="s">
        <v>19</v>
      </c>
      <c r="F542" s="158" t="s">
        <v>617</v>
      </c>
      <c r="H542" s="159">
        <v>12.6</v>
      </c>
      <c r="I542" s="160"/>
      <c r="L542" s="156"/>
      <c r="M542" s="161"/>
      <c r="T542" s="162"/>
      <c r="AT542" s="157" t="s">
        <v>177</v>
      </c>
      <c r="AU542" s="157" t="s">
        <v>85</v>
      </c>
      <c r="AV542" s="13" t="s">
        <v>85</v>
      </c>
      <c r="AW542" s="13" t="s">
        <v>33</v>
      </c>
      <c r="AX542" s="13" t="s">
        <v>72</v>
      </c>
      <c r="AY542" s="157" t="s">
        <v>166</v>
      </c>
    </row>
    <row r="543" spans="2:51" s="13" customFormat="1">
      <c r="B543" s="156"/>
      <c r="D543" s="150" t="s">
        <v>177</v>
      </c>
      <c r="E543" s="157" t="s">
        <v>19</v>
      </c>
      <c r="F543" s="158" t="s">
        <v>618</v>
      </c>
      <c r="H543" s="159">
        <v>10.71</v>
      </c>
      <c r="I543" s="160"/>
      <c r="L543" s="156"/>
      <c r="M543" s="161"/>
      <c r="T543" s="162"/>
      <c r="AT543" s="157" t="s">
        <v>177</v>
      </c>
      <c r="AU543" s="157" t="s">
        <v>85</v>
      </c>
      <c r="AV543" s="13" t="s">
        <v>85</v>
      </c>
      <c r="AW543" s="13" t="s">
        <v>33</v>
      </c>
      <c r="AX543" s="13" t="s">
        <v>72</v>
      </c>
      <c r="AY543" s="157" t="s">
        <v>166</v>
      </c>
    </row>
    <row r="544" spans="2:51" s="13" customFormat="1">
      <c r="B544" s="156"/>
      <c r="D544" s="150" t="s">
        <v>177</v>
      </c>
      <c r="E544" s="157" t="s">
        <v>19</v>
      </c>
      <c r="F544" s="158" t="s">
        <v>619</v>
      </c>
      <c r="H544" s="159">
        <v>3.2639999999999998</v>
      </c>
      <c r="I544" s="160"/>
      <c r="L544" s="156"/>
      <c r="M544" s="161"/>
      <c r="T544" s="162"/>
      <c r="AT544" s="157" t="s">
        <v>177</v>
      </c>
      <c r="AU544" s="157" t="s">
        <v>85</v>
      </c>
      <c r="AV544" s="13" t="s">
        <v>85</v>
      </c>
      <c r="AW544" s="13" t="s">
        <v>33</v>
      </c>
      <c r="AX544" s="13" t="s">
        <v>72</v>
      </c>
      <c r="AY544" s="157" t="s">
        <v>166</v>
      </c>
    </row>
    <row r="545" spans="2:51" s="13" customFormat="1">
      <c r="B545" s="156"/>
      <c r="D545" s="150" t="s">
        <v>177</v>
      </c>
      <c r="E545" s="157" t="s">
        <v>19</v>
      </c>
      <c r="F545" s="158" t="s">
        <v>620</v>
      </c>
      <c r="H545" s="159">
        <v>0.15</v>
      </c>
      <c r="I545" s="160"/>
      <c r="L545" s="156"/>
      <c r="M545" s="161"/>
      <c r="T545" s="162"/>
      <c r="AT545" s="157" t="s">
        <v>177</v>
      </c>
      <c r="AU545" s="157" t="s">
        <v>85</v>
      </c>
      <c r="AV545" s="13" t="s">
        <v>85</v>
      </c>
      <c r="AW545" s="13" t="s">
        <v>33</v>
      </c>
      <c r="AX545" s="13" t="s">
        <v>72</v>
      </c>
      <c r="AY545" s="157" t="s">
        <v>166</v>
      </c>
    </row>
    <row r="546" spans="2:51" s="13" customFormat="1">
      <c r="B546" s="156"/>
      <c r="D546" s="150" t="s">
        <v>177</v>
      </c>
      <c r="E546" s="157" t="s">
        <v>19</v>
      </c>
      <c r="F546" s="158" t="s">
        <v>621</v>
      </c>
      <c r="H546" s="159">
        <v>2.556</v>
      </c>
      <c r="I546" s="160"/>
      <c r="L546" s="156"/>
      <c r="M546" s="161"/>
      <c r="T546" s="162"/>
      <c r="AT546" s="157" t="s">
        <v>177</v>
      </c>
      <c r="AU546" s="157" t="s">
        <v>85</v>
      </c>
      <c r="AV546" s="13" t="s">
        <v>85</v>
      </c>
      <c r="AW546" s="13" t="s">
        <v>33</v>
      </c>
      <c r="AX546" s="13" t="s">
        <v>72</v>
      </c>
      <c r="AY546" s="157" t="s">
        <v>166</v>
      </c>
    </row>
    <row r="547" spans="2:51" s="13" customFormat="1">
      <c r="B547" s="156"/>
      <c r="D547" s="150" t="s">
        <v>177</v>
      </c>
      <c r="E547" s="157" t="s">
        <v>19</v>
      </c>
      <c r="F547" s="158" t="s">
        <v>339</v>
      </c>
      <c r="H547" s="159">
        <v>5.5679999999999996</v>
      </c>
      <c r="I547" s="160"/>
      <c r="L547" s="156"/>
      <c r="M547" s="161"/>
      <c r="T547" s="162"/>
      <c r="AT547" s="157" t="s">
        <v>177</v>
      </c>
      <c r="AU547" s="157" t="s">
        <v>85</v>
      </c>
      <c r="AV547" s="13" t="s">
        <v>85</v>
      </c>
      <c r="AW547" s="13" t="s">
        <v>33</v>
      </c>
      <c r="AX547" s="13" t="s">
        <v>72</v>
      </c>
      <c r="AY547" s="157" t="s">
        <v>166</v>
      </c>
    </row>
    <row r="548" spans="2:51" s="13" customFormat="1">
      <c r="B548" s="156"/>
      <c r="D548" s="150" t="s">
        <v>177</v>
      </c>
      <c r="E548" s="157" t="s">
        <v>19</v>
      </c>
      <c r="F548" s="158" t="s">
        <v>603</v>
      </c>
      <c r="H548" s="159">
        <v>0.08</v>
      </c>
      <c r="I548" s="160"/>
      <c r="L548" s="156"/>
      <c r="M548" s="161"/>
      <c r="T548" s="162"/>
      <c r="AT548" s="157" t="s">
        <v>177</v>
      </c>
      <c r="AU548" s="157" t="s">
        <v>85</v>
      </c>
      <c r="AV548" s="13" t="s">
        <v>85</v>
      </c>
      <c r="AW548" s="13" t="s">
        <v>33</v>
      </c>
      <c r="AX548" s="13" t="s">
        <v>72</v>
      </c>
      <c r="AY548" s="157" t="s">
        <v>166</v>
      </c>
    </row>
    <row r="549" spans="2:51" s="13" customFormat="1">
      <c r="B549" s="156"/>
      <c r="D549" s="150" t="s">
        <v>177</v>
      </c>
      <c r="E549" s="157" t="s">
        <v>19</v>
      </c>
      <c r="F549" s="158" t="s">
        <v>622</v>
      </c>
      <c r="H549" s="159">
        <v>0.42599999999999999</v>
      </c>
      <c r="I549" s="160"/>
      <c r="L549" s="156"/>
      <c r="M549" s="161"/>
      <c r="T549" s="162"/>
      <c r="AT549" s="157" t="s">
        <v>177</v>
      </c>
      <c r="AU549" s="157" t="s">
        <v>85</v>
      </c>
      <c r="AV549" s="13" t="s">
        <v>85</v>
      </c>
      <c r="AW549" s="13" t="s">
        <v>33</v>
      </c>
      <c r="AX549" s="13" t="s">
        <v>72</v>
      </c>
      <c r="AY549" s="157" t="s">
        <v>166</v>
      </c>
    </row>
    <row r="550" spans="2:51" s="13" customFormat="1">
      <c r="B550" s="156"/>
      <c r="D550" s="150" t="s">
        <v>177</v>
      </c>
      <c r="E550" s="157" t="s">
        <v>19</v>
      </c>
      <c r="F550" s="158" t="s">
        <v>342</v>
      </c>
      <c r="H550" s="159">
        <v>13.061999999999999</v>
      </c>
      <c r="I550" s="160"/>
      <c r="L550" s="156"/>
      <c r="M550" s="161"/>
      <c r="T550" s="162"/>
      <c r="AT550" s="157" t="s">
        <v>177</v>
      </c>
      <c r="AU550" s="157" t="s">
        <v>85</v>
      </c>
      <c r="AV550" s="13" t="s">
        <v>85</v>
      </c>
      <c r="AW550" s="13" t="s">
        <v>33</v>
      </c>
      <c r="AX550" s="13" t="s">
        <v>72</v>
      </c>
      <c r="AY550" s="157" t="s">
        <v>166</v>
      </c>
    </row>
    <row r="551" spans="2:51" s="13" customFormat="1">
      <c r="B551" s="156"/>
      <c r="D551" s="150" t="s">
        <v>177</v>
      </c>
      <c r="E551" s="157" t="s">
        <v>19</v>
      </c>
      <c r="F551" s="158" t="s">
        <v>604</v>
      </c>
      <c r="H551" s="159">
        <v>0.09</v>
      </c>
      <c r="I551" s="160"/>
      <c r="L551" s="156"/>
      <c r="M551" s="161"/>
      <c r="T551" s="162"/>
      <c r="AT551" s="157" t="s">
        <v>177</v>
      </c>
      <c r="AU551" s="157" t="s">
        <v>85</v>
      </c>
      <c r="AV551" s="13" t="s">
        <v>85</v>
      </c>
      <c r="AW551" s="13" t="s">
        <v>33</v>
      </c>
      <c r="AX551" s="13" t="s">
        <v>72</v>
      </c>
      <c r="AY551" s="157" t="s">
        <v>166</v>
      </c>
    </row>
    <row r="552" spans="2:51" s="13" customFormat="1">
      <c r="B552" s="156"/>
      <c r="D552" s="150" t="s">
        <v>177</v>
      </c>
      <c r="E552" s="157" t="s">
        <v>19</v>
      </c>
      <c r="F552" s="158" t="s">
        <v>346</v>
      </c>
      <c r="H552" s="159">
        <v>19.844999999999999</v>
      </c>
      <c r="I552" s="160"/>
      <c r="L552" s="156"/>
      <c r="M552" s="161"/>
      <c r="T552" s="162"/>
      <c r="AT552" s="157" t="s">
        <v>177</v>
      </c>
      <c r="AU552" s="157" t="s">
        <v>85</v>
      </c>
      <c r="AV552" s="13" t="s">
        <v>85</v>
      </c>
      <c r="AW552" s="13" t="s">
        <v>33</v>
      </c>
      <c r="AX552" s="13" t="s">
        <v>72</v>
      </c>
      <c r="AY552" s="157" t="s">
        <v>166</v>
      </c>
    </row>
    <row r="553" spans="2:51" s="13" customFormat="1">
      <c r="B553" s="156"/>
      <c r="D553" s="150" t="s">
        <v>177</v>
      </c>
      <c r="E553" s="157" t="s">
        <v>19</v>
      </c>
      <c r="F553" s="158" t="s">
        <v>345</v>
      </c>
      <c r="H553" s="159">
        <v>7.1050000000000004</v>
      </c>
      <c r="I553" s="160"/>
      <c r="L553" s="156"/>
      <c r="M553" s="161"/>
      <c r="T553" s="162"/>
      <c r="AT553" s="157" t="s">
        <v>177</v>
      </c>
      <c r="AU553" s="157" t="s">
        <v>85</v>
      </c>
      <c r="AV553" s="13" t="s">
        <v>85</v>
      </c>
      <c r="AW553" s="13" t="s">
        <v>33</v>
      </c>
      <c r="AX553" s="13" t="s">
        <v>72</v>
      </c>
      <c r="AY553" s="157" t="s">
        <v>166</v>
      </c>
    </row>
    <row r="554" spans="2:51" s="13" customFormat="1">
      <c r="B554" s="156"/>
      <c r="D554" s="150" t="s">
        <v>177</v>
      </c>
      <c r="E554" s="157" t="s">
        <v>19</v>
      </c>
      <c r="F554" s="158" t="s">
        <v>604</v>
      </c>
      <c r="H554" s="159">
        <v>0.09</v>
      </c>
      <c r="I554" s="160"/>
      <c r="L554" s="156"/>
      <c r="M554" s="161"/>
      <c r="T554" s="162"/>
      <c r="AT554" s="157" t="s">
        <v>177</v>
      </c>
      <c r="AU554" s="157" t="s">
        <v>85</v>
      </c>
      <c r="AV554" s="13" t="s">
        <v>85</v>
      </c>
      <c r="AW554" s="13" t="s">
        <v>33</v>
      </c>
      <c r="AX554" s="13" t="s">
        <v>72</v>
      </c>
      <c r="AY554" s="157" t="s">
        <v>166</v>
      </c>
    </row>
    <row r="555" spans="2:51" s="13" customFormat="1">
      <c r="B555" s="156"/>
      <c r="D555" s="150" t="s">
        <v>177</v>
      </c>
      <c r="E555" s="157" t="s">
        <v>19</v>
      </c>
      <c r="F555" s="158" t="s">
        <v>344</v>
      </c>
      <c r="H555" s="159">
        <v>2.4750000000000001</v>
      </c>
      <c r="I555" s="160"/>
      <c r="L555" s="156"/>
      <c r="M555" s="161"/>
      <c r="T555" s="162"/>
      <c r="AT555" s="157" t="s">
        <v>177</v>
      </c>
      <c r="AU555" s="157" t="s">
        <v>85</v>
      </c>
      <c r="AV555" s="13" t="s">
        <v>85</v>
      </c>
      <c r="AW555" s="13" t="s">
        <v>33</v>
      </c>
      <c r="AX555" s="13" t="s">
        <v>72</v>
      </c>
      <c r="AY555" s="157" t="s">
        <v>166</v>
      </c>
    </row>
    <row r="556" spans="2:51" s="13" customFormat="1">
      <c r="B556" s="156"/>
      <c r="D556" s="150" t="s">
        <v>177</v>
      </c>
      <c r="E556" s="157" t="s">
        <v>19</v>
      </c>
      <c r="F556" s="158" t="s">
        <v>604</v>
      </c>
      <c r="H556" s="159">
        <v>0.09</v>
      </c>
      <c r="I556" s="160"/>
      <c r="L556" s="156"/>
      <c r="M556" s="161"/>
      <c r="T556" s="162"/>
      <c r="AT556" s="157" t="s">
        <v>177</v>
      </c>
      <c r="AU556" s="157" t="s">
        <v>85</v>
      </c>
      <c r="AV556" s="13" t="s">
        <v>85</v>
      </c>
      <c r="AW556" s="13" t="s">
        <v>33</v>
      </c>
      <c r="AX556" s="13" t="s">
        <v>72</v>
      </c>
      <c r="AY556" s="157" t="s">
        <v>166</v>
      </c>
    </row>
    <row r="557" spans="2:51" s="13" customFormat="1">
      <c r="B557" s="156"/>
      <c r="D557" s="150" t="s">
        <v>177</v>
      </c>
      <c r="E557" s="157" t="s">
        <v>19</v>
      </c>
      <c r="F557" s="158" t="s">
        <v>603</v>
      </c>
      <c r="H557" s="159">
        <v>0.08</v>
      </c>
      <c r="I557" s="160"/>
      <c r="L557" s="156"/>
      <c r="M557" s="161"/>
      <c r="T557" s="162"/>
      <c r="AT557" s="157" t="s">
        <v>177</v>
      </c>
      <c r="AU557" s="157" t="s">
        <v>85</v>
      </c>
      <c r="AV557" s="13" t="s">
        <v>85</v>
      </c>
      <c r="AW557" s="13" t="s">
        <v>33</v>
      </c>
      <c r="AX557" s="13" t="s">
        <v>72</v>
      </c>
      <c r="AY557" s="157" t="s">
        <v>166</v>
      </c>
    </row>
    <row r="558" spans="2:51" s="13" customFormat="1">
      <c r="B558" s="156"/>
      <c r="D558" s="150" t="s">
        <v>177</v>
      </c>
      <c r="E558" s="157" t="s">
        <v>19</v>
      </c>
      <c r="F558" s="158" t="s">
        <v>343</v>
      </c>
      <c r="H558" s="159">
        <v>3.6139999999999999</v>
      </c>
      <c r="I558" s="160"/>
      <c r="L558" s="156"/>
      <c r="M558" s="161"/>
      <c r="T558" s="162"/>
      <c r="AT558" s="157" t="s">
        <v>177</v>
      </c>
      <c r="AU558" s="157" t="s">
        <v>85</v>
      </c>
      <c r="AV558" s="13" t="s">
        <v>85</v>
      </c>
      <c r="AW558" s="13" t="s">
        <v>33</v>
      </c>
      <c r="AX558" s="13" t="s">
        <v>72</v>
      </c>
      <c r="AY558" s="157" t="s">
        <v>166</v>
      </c>
    </row>
    <row r="559" spans="2:51" s="13" customFormat="1">
      <c r="B559" s="156"/>
      <c r="D559" s="150" t="s">
        <v>177</v>
      </c>
      <c r="E559" s="157" t="s">
        <v>19</v>
      </c>
      <c r="F559" s="158" t="s">
        <v>601</v>
      </c>
      <c r="H559" s="159">
        <v>0.27</v>
      </c>
      <c r="I559" s="160"/>
      <c r="L559" s="156"/>
      <c r="M559" s="161"/>
      <c r="T559" s="162"/>
      <c r="AT559" s="157" t="s">
        <v>177</v>
      </c>
      <c r="AU559" s="157" t="s">
        <v>85</v>
      </c>
      <c r="AV559" s="13" t="s">
        <v>85</v>
      </c>
      <c r="AW559" s="13" t="s">
        <v>33</v>
      </c>
      <c r="AX559" s="13" t="s">
        <v>72</v>
      </c>
      <c r="AY559" s="157" t="s">
        <v>166</v>
      </c>
    </row>
    <row r="560" spans="2:51" s="13" customFormat="1">
      <c r="B560" s="156"/>
      <c r="D560" s="150" t="s">
        <v>177</v>
      </c>
      <c r="E560" s="157" t="s">
        <v>19</v>
      </c>
      <c r="F560" s="158" t="s">
        <v>617</v>
      </c>
      <c r="H560" s="159">
        <v>12.6</v>
      </c>
      <c r="I560" s="160"/>
      <c r="L560" s="156"/>
      <c r="M560" s="161"/>
      <c r="T560" s="162"/>
      <c r="AT560" s="157" t="s">
        <v>177</v>
      </c>
      <c r="AU560" s="157" t="s">
        <v>85</v>
      </c>
      <c r="AV560" s="13" t="s">
        <v>85</v>
      </c>
      <c r="AW560" s="13" t="s">
        <v>33</v>
      </c>
      <c r="AX560" s="13" t="s">
        <v>72</v>
      </c>
      <c r="AY560" s="157" t="s">
        <v>166</v>
      </c>
    </row>
    <row r="561" spans="2:51" s="13" customFormat="1">
      <c r="B561" s="156"/>
      <c r="D561" s="150" t="s">
        <v>177</v>
      </c>
      <c r="E561" s="157" t="s">
        <v>19</v>
      </c>
      <c r="F561" s="158" t="s">
        <v>348</v>
      </c>
      <c r="H561" s="159">
        <v>8.8320000000000007</v>
      </c>
      <c r="I561" s="160"/>
      <c r="L561" s="156"/>
      <c r="M561" s="161"/>
      <c r="T561" s="162"/>
      <c r="AT561" s="157" t="s">
        <v>177</v>
      </c>
      <c r="AU561" s="157" t="s">
        <v>85</v>
      </c>
      <c r="AV561" s="13" t="s">
        <v>85</v>
      </c>
      <c r="AW561" s="13" t="s">
        <v>33</v>
      </c>
      <c r="AX561" s="13" t="s">
        <v>72</v>
      </c>
      <c r="AY561" s="157" t="s">
        <v>166</v>
      </c>
    </row>
    <row r="562" spans="2:51" s="13" customFormat="1">
      <c r="B562" s="156"/>
      <c r="D562" s="150" t="s">
        <v>177</v>
      </c>
      <c r="E562" s="157" t="s">
        <v>19</v>
      </c>
      <c r="F562" s="158" t="s">
        <v>603</v>
      </c>
      <c r="H562" s="159">
        <v>0.08</v>
      </c>
      <c r="I562" s="160"/>
      <c r="L562" s="156"/>
      <c r="M562" s="161"/>
      <c r="T562" s="162"/>
      <c r="AT562" s="157" t="s">
        <v>177</v>
      </c>
      <c r="AU562" s="157" t="s">
        <v>85</v>
      </c>
      <c r="AV562" s="13" t="s">
        <v>85</v>
      </c>
      <c r="AW562" s="13" t="s">
        <v>33</v>
      </c>
      <c r="AX562" s="13" t="s">
        <v>72</v>
      </c>
      <c r="AY562" s="157" t="s">
        <v>166</v>
      </c>
    </row>
    <row r="563" spans="2:51" s="13" customFormat="1">
      <c r="B563" s="156"/>
      <c r="D563" s="150" t="s">
        <v>177</v>
      </c>
      <c r="E563" s="157" t="s">
        <v>19</v>
      </c>
      <c r="F563" s="158" t="s">
        <v>338</v>
      </c>
      <c r="H563" s="159">
        <v>1.7849999999999999</v>
      </c>
      <c r="I563" s="160"/>
      <c r="L563" s="156"/>
      <c r="M563" s="161"/>
      <c r="T563" s="162"/>
      <c r="AT563" s="157" t="s">
        <v>177</v>
      </c>
      <c r="AU563" s="157" t="s">
        <v>85</v>
      </c>
      <c r="AV563" s="13" t="s">
        <v>85</v>
      </c>
      <c r="AW563" s="13" t="s">
        <v>33</v>
      </c>
      <c r="AX563" s="13" t="s">
        <v>72</v>
      </c>
      <c r="AY563" s="157" t="s">
        <v>166</v>
      </c>
    </row>
    <row r="564" spans="2:51" s="13" customFormat="1">
      <c r="B564" s="156"/>
      <c r="D564" s="150" t="s">
        <v>177</v>
      </c>
      <c r="E564" s="157" t="s">
        <v>19</v>
      </c>
      <c r="F564" s="158" t="s">
        <v>603</v>
      </c>
      <c r="H564" s="159">
        <v>0.08</v>
      </c>
      <c r="I564" s="160"/>
      <c r="L564" s="156"/>
      <c r="M564" s="161"/>
      <c r="T564" s="162"/>
      <c r="AT564" s="157" t="s">
        <v>177</v>
      </c>
      <c r="AU564" s="157" t="s">
        <v>85</v>
      </c>
      <c r="AV564" s="13" t="s">
        <v>85</v>
      </c>
      <c r="AW564" s="13" t="s">
        <v>33</v>
      </c>
      <c r="AX564" s="13" t="s">
        <v>72</v>
      </c>
      <c r="AY564" s="157" t="s">
        <v>166</v>
      </c>
    </row>
    <row r="565" spans="2:51" s="13" customFormat="1">
      <c r="B565" s="156"/>
      <c r="D565" s="150" t="s">
        <v>177</v>
      </c>
      <c r="E565" s="157" t="s">
        <v>19</v>
      </c>
      <c r="F565" s="158" t="s">
        <v>614</v>
      </c>
      <c r="H565" s="159">
        <v>3.2</v>
      </c>
      <c r="I565" s="160"/>
      <c r="L565" s="156"/>
      <c r="M565" s="161"/>
      <c r="T565" s="162"/>
      <c r="AT565" s="157" t="s">
        <v>177</v>
      </c>
      <c r="AU565" s="157" t="s">
        <v>85</v>
      </c>
      <c r="AV565" s="13" t="s">
        <v>85</v>
      </c>
      <c r="AW565" s="13" t="s">
        <v>33</v>
      </c>
      <c r="AX565" s="13" t="s">
        <v>72</v>
      </c>
      <c r="AY565" s="157" t="s">
        <v>166</v>
      </c>
    </row>
    <row r="566" spans="2:51" s="13" customFormat="1">
      <c r="B566" s="156"/>
      <c r="D566" s="150" t="s">
        <v>177</v>
      </c>
      <c r="E566" s="157" t="s">
        <v>19</v>
      </c>
      <c r="F566" s="158" t="s">
        <v>603</v>
      </c>
      <c r="H566" s="159">
        <v>0.08</v>
      </c>
      <c r="I566" s="160"/>
      <c r="L566" s="156"/>
      <c r="M566" s="161"/>
      <c r="T566" s="162"/>
      <c r="AT566" s="157" t="s">
        <v>177</v>
      </c>
      <c r="AU566" s="157" t="s">
        <v>85</v>
      </c>
      <c r="AV566" s="13" t="s">
        <v>85</v>
      </c>
      <c r="AW566" s="13" t="s">
        <v>33</v>
      </c>
      <c r="AX566" s="13" t="s">
        <v>72</v>
      </c>
      <c r="AY566" s="157" t="s">
        <v>166</v>
      </c>
    </row>
    <row r="567" spans="2:51" s="13" customFormat="1">
      <c r="B567" s="156"/>
      <c r="D567" s="150" t="s">
        <v>177</v>
      </c>
      <c r="E567" s="157" t="s">
        <v>19</v>
      </c>
      <c r="F567" s="158" t="s">
        <v>337</v>
      </c>
      <c r="H567" s="159">
        <v>2.72</v>
      </c>
      <c r="I567" s="160"/>
      <c r="L567" s="156"/>
      <c r="M567" s="161"/>
      <c r="T567" s="162"/>
      <c r="AT567" s="157" t="s">
        <v>177</v>
      </c>
      <c r="AU567" s="157" t="s">
        <v>85</v>
      </c>
      <c r="AV567" s="13" t="s">
        <v>85</v>
      </c>
      <c r="AW567" s="13" t="s">
        <v>33</v>
      </c>
      <c r="AX567" s="13" t="s">
        <v>72</v>
      </c>
      <c r="AY567" s="157" t="s">
        <v>166</v>
      </c>
    </row>
    <row r="568" spans="2:51" s="13" customFormat="1">
      <c r="B568" s="156"/>
      <c r="D568" s="150" t="s">
        <v>177</v>
      </c>
      <c r="E568" s="157" t="s">
        <v>19</v>
      </c>
      <c r="F568" s="158" t="s">
        <v>603</v>
      </c>
      <c r="H568" s="159">
        <v>0.08</v>
      </c>
      <c r="I568" s="160"/>
      <c r="L568" s="156"/>
      <c r="M568" s="161"/>
      <c r="T568" s="162"/>
      <c r="AT568" s="157" t="s">
        <v>177</v>
      </c>
      <c r="AU568" s="157" t="s">
        <v>85</v>
      </c>
      <c r="AV568" s="13" t="s">
        <v>85</v>
      </c>
      <c r="AW568" s="13" t="s">
        <v>33</v>
      </c>
      <c r="AX568" s="13" t="s">
        <v>72</v>
      </c>
      <c r="AY568" s="157" t="s">
        <v>166</v>
      </c>
    </row>
    <row r="569" spans="2:51" s="13" customFormat="1">
      <c r="B569" s="156"/>
      <c r="D569" s="150" t="s">
        <v>177</v>
      </c>
      <c r="E569" s="157" t="s">
        <v>19</v>
      </c>
      <c r="F569" s="158" t="s">
        <v>623</v>
      </c>
      <c r="H569" s="159">
        <v>1.86</v>
      </c>
      <c r="I569" s="160"/>
      <c r="L569" s="156"/>
      <c r="M569" s="161"/>
      <c r="T569" s="162"/>
      <c r="AT569" s="157" t="s">
        <v>177</v>
      </c>
      <c r="AU569" s="157" t="s">
        <v>85</v>
      </c>
      <c r="AV569" s="13" t="s">
        <v>85</v>
      </c>
      <c r="AW569" s="13" t="s">
        <v>33</v>
      </c>
      <c r="AX569" s="13" t="s">
        <v>72</v>
      </c>
      <c r="AY569" s="157" t="s">
        <v>166</v>
      </c>
    </row>
    <row r="570" spans="2:51" s="13" customFormat="1">
      <c r="B570" s="156"/>
      <c r="D570" s="150" t="s">
        <v>177</v>
      </c>
      <c r="E570" s="157" t="s">
        <v>19</v>
      </c>
      <c r="F570" s="158" t="s">
        <v>624</v>
      </c>
      <c r="H570" s="159">
        <v>29.861999999999998</v>
      </c>
      <c r="I570" s="160"/>
      <c r="L570" s="156"/>
      <c r="M570" s="161"/>
      <c r="T570" s="162"/>
      <c r="AT570" s="157" t="s">
        <v>177</v>
      </c>
      <c r="AU570" s="157" t="s">
        <v>85</v>
      </c>
      <c r="AV570" s="13" t="s">
        <v>85</v>
      </c>
      <c r="AW570" s="13" t="s">
        <v>33</v>
      </c>
      <c r="AX570" s="13" t="s">
        <v>72</v>
      </c>
      <c r="AY570" s="157" t="s">
        <v>166</v>
      </c>
    </row>
    <row r="571" spans="2:51" s="13" customFormat="1">
      <c r="B571" s="156"/>
      <c r="D571" s="150" t="s">
        <v>177</v>
      </c>
      <c r="E571" s="157" t="s">
        <v>19</v>
      </c>
      <c r="F571" s="158" t="s">
        <v>610</v>
      </c>
      <c r="H571" s="159">
        <v>1.0049999999999999</v>
      </c>
      <c r="I571" s="160"/>
      <c r="L571" s="156"/>
      <c r="M571" s="161"/>
      <c r="T571" s="162"/>
      <c r="AT571" s="157" t="s">
        <v>177</v>
      </c>
      <c r="AU571" s="157" t="s">
        <v>85</v>
      </c>
      <c r="AV571" s="13" t="s">
        <v>85</v>
      </c>
      <c r="AW571" s="13" t="s">
        <v>33</v>
      </c>
      <c r="AX571" s="13" t="s">
        <v>72</v>
      </c>
      <c r="AY571" s="157" t="s">
        <v>166</v>
      </c>
    </row>
    <row r="572" spans="2:51" s="13" customFormat="1">
      <c r="B572" s="156"/>
      <c r="D572" s="150" t="s">
        <v>177</v>
      </c>
      <c r="E572" s="157" t="s">
        <v>19</v>
      </c>
      <c r="F572" s="158" t="s">
        <v>625</v>
      </c>
      <c r="H572" s="159">
        <v>11.88</v>
      </c>
      <c r="I572" s="160"/>
      <c r="L572" s="156"/>
      <c r="M572" s="161"/>
      <c r="T572" s="162"/>
      <c r="AT572" s="157" t="s">
        <v>177</v>
      </c>
      <c r="AU572" s="157" t="s">
        <v>85</v>
      </c>
      <c r="AV572" s="13" t="s">
        <v>85</v>
      </c>
      <c r="AW572" s="13" t="s">
        <v>33</v>
      </c>
      <c r="AX572" s="13" t="s">
        <v>72</v>
      </c>
      <c r="AY572" s="157" t="s">
        <v>166</v>
      </c>
    </row>
    <row r="573" spans="2:51" s="13" customFormat="1">
      <c r="B573" s="156"/>
      <c r="D573" s="150" t="s">
        <v>177</v>
      </c>
      <c r="E573" s="157" t="s">
        <v>19</v>
      </c>
      <c r="F573" s="158" t="s">
        <v>604</v>
      </c>
      <c r="H573" s="159">
        <v>0.09</v>
      </c>
      <c r="I573" s="160"/>
      <c r="L573" s="156"/>
      <c r="M573" s="161"/>
      <c r="T573" s="162"/>
      <c r="AT573" s="157" t="s">
        <v>177</v>
      </c>
      <c r="AU573" s="157" t="s">
        <v>85</v>
      </c>
      <c r="AV573" s="13" t="s">
        <v>85</v>
      </c>
      <c r="AW573" s="13" t="s">
        <v>33</v>
      </c>
      <c r="AX573" s="13" t="s">
        <v>72</v>
      </c>
      <c r="AY573" s="157" t="s">
        <v>166</v>
      </c>
    </row>
    <row r="574" spans="2:51" s="13" customFormat="1">
      <c r="B574" s="156"/>
      <c r="D574" s="150" t="s">
        <v>177</v>
      </c>
      <c r="E574" s="157" t="s">
        <v>19</v>
      </c>
      <c r="F574" s="158" t="s">
        <v>615</v>
      </c>
      <c r="H574" s="159">
        <v>4.2</v>
      </c>
      <c r="I574" s="160"/>
      <c r="L574" s="156"/>
      <c r="M574" s="161"/>
      <c r="T574" s="162"/>
      <c r="AT574" s="157" t="s">
        <v>177</v>
      </c>
      <c r="AU574" s="157" t="s">
        <v>85</v>
      </c>
      <c r="AV574" s="13" t="s">
        <v>85</v>
      </c>
      <c r="AW574" s="13" t="s">
        <v>33</v>
      </c>
      <c r="AX574" s="13" t="s">
        <v>72</v>
      </c>
      <c r="AY574" s="157" t="s">
        <v>166</v>
      </c>
    </row>
    <row r="575" spans="2:51" s="13" customFormat="1">
      <c r="B575" s="156"/>
      <c r="D575" s="150" t="s">
        <v>177</v>
      </c>
      <c r="E575" s="157" t="s">
        <v>19</v>
      </c>
      <c r="F575" s="158" t="s">
        <v>601</v>
      </c>
      <c r="H575" s="159">
        <v>0.27</v>
      </c>
      <c r="I575" s="160"/>
      <c r="L575" s="156"/>
      <c r="M575" s="161"/>
      <c r="T575" s="162"/>
      <c r="AT575" s="157" t="s">
        <v>177</v>
      </c>
      <c r="AU575" s="157" t="s">
        <v>85</v>
      </c>
      <c r="AV575" s="13" t="s">
        <v>85</v>
      </c>
      <c r="AW575" s="13" t="s">
        <v>33</v>
      </c>
      <c r="AX575" s="13" t="s">
        <v>72</v>
      </c>
      <c r="AY575" s="157" t="s">
        <v>166</v>
      </c>
    </row>
    <row r="576" spans="2:51" s="13" customFormat="1">
      <c r="B576" s="156"/>
      <c r="D576" s="150" t="s">
        <v>177</v>
      </c>
      <c r="E576" s="157" t="s">
        <v>19</v>
      </c>
      <c r="F576" s="158" t="s">
        <v>626</v>
      </c>
      <c r="H576" s="159">
        <v>25.32</v>
      </c>
      <c r="I576" s="160"/>
      <c r="L576" s="156"/>
      <c r="M576" s="161"/>
      <c r="T576" s="162"/>
      <c r="AT576" s="157" t="s">
        <v>177</v>
      </c>
      <c r="AU576" s="157" t="s">
        <v>85</v>
      </c>
      <c r="AV576" s="13" t="s">
        <v>85</v>
      </c>
      <c r="AW576" s="13" t="s">
        <v>33</v>
      </c>
      <c r="AX576" s="13" t="s">
        <v>72</v>
      </c>
      <c r="AY576" s="157" t="s">
        <v>166</v>
      </c>
    </row>
    <row r="577" spans="2:51" s="13" customFormat="1">
      <c r="B577" s="156"/>
      <c r="D577" s="150" t="s">
        <v>177</v>
      </c>
      <c r="E577" s="157" t="s">
        <v>19</v>
      </c>
      <c r="F577" s="158" t="s">
        <v>627</v>
      </c>
      <c r="H577" s="159">
        <v>2.2949999999999999</v>
      </c>
      <c r="I577" s="160"/>
      <c r="L577" s="156"/>
      <c r="M577" s="161"/>
      <c r="T577" s="162"/>
      <c r="AT577" s="157" t="s">
        <v>177</v>
      </c>
      <c r="AU577" s="157" t="s">
        <v>85</v>
      </c>
      <c r="AV577" s="13" t="s">
        <v>85</v>
      </c>
      <c r="AW577" s="13" t="s">
        <v>33</v>
      </c>
      <c r="AX577" s="13" t="s">
        <v>72</v>
      </c>
      <c r="AY577" s="157" t="s">
        <v>166</v>
      </c>
    </row>
    <row r="578" spans="2:51" s="13" customFormat="1">
      <c r="B578" s="156"/>
      <c r="D578" s="150" t="s">
        <v>177</v>
      </c>
      <c r="E578" s="157" t="s">
        <v>19</v>
      </c>
      <c r="F578" s="158" t="s">
        <v>628</v>
      </c>
      <c r="H578" s="159">
        <v>0.39</v>
      </c>
      <c r="I578" s="160"/>
      <c r="L578" s="156"/>
      <c r="M578" s="161"/>
      <c r="T578" s="162"/>
      <c r="AT578" s="157" t="s">
        <v>177</v>
      </c>
      <c r="AU578" s="157" t="s">
        <v>85</v>
      </c>
      <c r="AV578" s="13" t="s">
        <v>85</v>
      </c>
      <c r="AW578" s="13" t="s">
        <v>33</v>
      </c>
      <c r="AX578" s="13" t="s">
        <v>72</v>
      </c>
      <c r="AY578" s="157" t="s">
        <v>166</v>
      </c>
    </row>
    <row r="579" spans="2:51" s="13" customFormat="1">
      <c r="B579" s="156"/>
      <c r="D579" s="150" t="s">
        <v>177</v>
      </c>
      <c r="E579" s="157" t="s">
        <v>19</v>
      </c>
      <c r="F579" s="158" t="s">
        <v>629</v>
      </c>
      <c r="H579" s="159">
        <v>0.99</v>
      </c>
      <c r="I579" s="160"/>
      <c r="L579" s="156"/>
      <c r="M579" s="161"/>
      <c r="T579" s="162"/>
      <c r="AT579" s="157" t="s">
        <v>177</v>
      </c>
      <c r="AU579" s="157" t="s">
        <v>85</v>
      </c>
      <c r="AV579" s="13" t="s">
        <v>85</v>
      </c>
      <c r="AW579" s="13" t="s">
        <v>33</v>
      </c>
      <c r="AX579" s="13" t="s">
        <v>72</v>
      </c>
      <c r="AY579" s="157" t="s">
        <v>166</v>
      </c>
    </row>
    <row r="580" spans="2:51" s="13" customFormat="1">
      <c r="B580" s="156"/>
      <c r="D580" s="150" t="s">
        <v>177</v>
      </c>
      <c r="E580" s="157" t="s">
        <v>19</v>
      </c>
      <c r="F580" s="158" t="s">
        <v>356</v>
      </c>
      <c r="H580" s="159">
        <v>19.698</v>
      </c>
      <c r="I580" s="160"/>
      <c r="L580" s="156"/>
      <c r="M580" s="161"/>
      <c r="T580" s="162"/>
      <c r="AT580" s="157" t="s">
        <v>177</v>
      </c>
      <c r="AU580" s="157" t="s">
        <v>85</v>
      </c>
      <c r="AV580" s="13" t="s">
        <v>85</v>
      </c>
      <c r="AW580" s="13" t="s">
        <v>33</v>
      </c>
      <c r="AX580" s="13" t="s">
        <v>72</v>
      </c>
      <c r="AY580" s="157" t="s">
        <v>166</v>
      </c>
    </row>
    <row r="581" spans="2:51" s="13" customFormat="1">
      <c r="B581" s="156"/>
      <c r="D581" s="150" t="s">
        <v>177</v>
      </c>
      <c r="E581" s="157" t="s">
        <v>19</v>
      </c>
      <c r="F581" s="158" t="s">
        <v>357</v>
      </c>
      <c r="H581" s="159">
        <v>-6.8000000000000005E-2</v>
      </c>
      <c r="I581" s="160"/>
      <c r="L581" s="156"/>
      <c r="M581" s="161"/>
      <c r="T581" s="162"/>
      <c r="AT581" s="157" t="s">
        <v>177</v>
      </c>
      <c r="AU581" s="157" t="s">
        <v>85</v>
      </c>
      <c r="AV581" s="13" t="s">
        <v>85</v>
      </c>
      <c r="AW581" s="13" t="s">
        <v>33</v>
      </c>
      <c r="AX581" s="13" t="s">
        <v>72</v>
      </c>
      <c r="AY581" s="157" t="s">
        <v>166</v>
      </c>
    </row>
    <row r="582" spans="2:51" s="13" customFormat="1">
      <c r="B582" s="156"/>
      <c r="D582" s="150" t="s">
        <v>177</v>
      </c>
      <c r="E582" s="157" t="s">
        <v>19</v>
      </c>
      <c r="F582" s="158" t="s">
        <v>358</v>
      </c>
      <c r="H582" s="159">
        <v>-0.09</v>
      </c>
      <c r="I582" s="160"/>
      <c r="L582" s="156"/>
      <c r="M582" s="161"/>
      <c r="T582" s="162"/>
      <c r="AT582" s="157" t="s">
        <v>177</v>
      </c>
      <c r="AU582" s="157" t="s">
        <v>85</v>
      </c>
      <c r="AV582" s="13" t="s">
        <v>85</v>
      </c>
      <c r="AW582" s="13" t="s">
        <v>33</v>
      </c>
      <c r="AX582" s="13" t="s">
        <v>72</v>
      </c>
      <c r="AY582" s="157" t="s">
        <v>166</v>
      </c>
    </row>
    <row r="583" spans="2:51" s="13" customFormat="1">
      <c r="B583" s="156"/>
      <c r="D583" s="150" t="s">
        <v>177</v>
      </c>
      <c r="E583" s="157" t="s">
        <v>19</v>
      </c>
      <c r="F583" s="158" t="s">
        <v>359</v>
      </c>
      <c r="H583" s="159">
        <v>-0.12</v>
      </c>
      <c r="I583" s="160"/>
      <c r="L583" s="156"/>
      <c r="M583" s="161"/>
      <c r="T583" s="162"/>
      <c r="AT583" s="157" t="s">
        <v>177</v>
      </c>
      <c r="AU583" s="157" t="s">
        <v>85</v>
      </c>
      <c r="AV583" s="13" t="s">
        <v>85</v>
      </c>
      <c r="AW583" s="13" t="s">
        <v>33</v>
      </c>
      <c r="AX583" s="13" t="s">
        <v>72</v>
      </c>
      <c r="AY583" s="157" t="s">
        <v>166</v>
      </c>
    </row>
    <row r="584" spans="2:51" s="13" customFormat="1">
      <c r="B584" s="156"/>
      <c r="D584" s="150" t="s">
        <v>177</v>
      </c>
      <c r="E584" s="157" t="s">
        <v>19</v>
      </c>
      <c r="F584" s="158" t="s">
        <v>360</v>
      </c>
      <c r="H584" s="159">
        <v>0.12</v>
      </c>
      <c r="I584" s="160"/>
      <c r="L584" s="156"/>
      <c r="M584" s="161"/>
      <c r="T584" s="162"/>
      <c r="AT584" s="157" t="s">
        <v>177</v>
      </c>
      <c r="AU584" s="157" t="s">
        <v>85</v>
      </c>
      <c r="AV584" s="13" t="s">
        <v>85</v>
      </c>
      <c r="AW584" s="13" t="s">
        <v>33</v>
      </c>
      <c r="AX584" s="13" t="s">
        <v>72</v>
      </c>
      <c r="AY584" s="157" t="s">
        <v>166</v>
      </c>
    </row>
    <row r="585" spans="2:51" s="13" customFormat="1">
      <c r="B585" s="156"/>
      <c r="D585" s="150" t="s">
        <v>177</v>
      </c>
      <c r="E585" s="157" t="s">
        <v>19</v>
      </c>
      <c r="F585" s="158" t="s">
        <v>361</v>
      </c>
      <c r="H585" s="159">
        <v>9.31</v>
      </c>
      <c r="I585" s="160"/>
      <c r="L585" s="156"/>
      <c r="M585" s="161"/>
      <c r="T585" s="162"/>
      <c r="AT585" s="157" t="s">
        <v>177</v>
      </c>
      <c r="AU585" s="157" t="s">
        <v>85</v>
      </c>
      <c r="AV585" s="13" t="s">
        <v>85</v>
      </c>
      <c r="AW585" s="13" t="s">
        <v>33</v>
      </c>
      <c r="AX585" s="13" t="s">
        <v>72</v>
      </c>
      <c r="AY585" s="157" t="s">
        <v>166</v>
      </c>
    </row>
    <row r="586" spans="2:51" s="13" customFormat="1">
      <c r="B586" s="156"/>
      <c r="D586" s="150" t="s">
        <v>177</v>
      </c>
      <c r="E586" s="157" t="s">
        <v>19</v>
      </c>
      <c r="F586" s="158" t="s">
        <v>604</v>
      </c>
      <c r="H586" s="159">
        <v>0.09</v>
      </c>
      <c r="I586" s="160"/>
      <c r="L586" s="156"/>
      <c r="M586" s="161"/>
      <c r="T586" s="162"/>
      <c r="AT586" s="157" t="s">
        <v>177</v>
      </c>
      <c r="AU586" s="157" t="s">
        <v>85</v>
      </c>
      <c r="AV586" s="13" t="s">
        <v>85</v>
      </c>
      <c r="AW586" s="13" t="s">
        <v>33</v>
      </c>
      <c r="AX586" s="13" t="s">
        <v>72</v>
      </c>
      <c r="AY586" s="157" t="s">
        <v>166</v>
      </c>
    </row>
    <row r="587" spans="2:51" s="13" customFormat="1">
      <c r="B587" s="156"/>
      <c r="D587" s="150" t="s">
        <v>177</v>
      </c>
      <c r="E587" s="157" t="s">
        <v>19</v>
      </c>
      <c r="F587" s="158" t="s">
        <v>344</v>
      </c>
      <c r="H587" s="159">
        <v>2.4750000000000001</v>
      </c>
      <c r="I587" s="160"/>
      <c r="L587" s="156"/>
      <c r="M587" s="161"/>
      <c r="T587" s="162"/>
      <c r="AT587" s="157" t="s">
        <v>177</v>
      </c>
      <c r="AU587" s="157" t="s">
        <v>85</v>
      </c>
      <c r="AV587" s="13" t="s">
        <v>85</v>
      </c>
      <c r="AW587" s="13" t="s">
        <v>33</v>
      </c>
      <c r="AX587" s="13" t="s">
        <v>72</v>
      </c>
      <c r="AY587" s="157" t="s">
        <v>166</v>
      </c>
    </row>
    <row r="588" spans="2:51" s="13" customFormat="1">
      <c r="B588" s="156"/>
      <c r="D588" s="150" t="s">
        <v>177</v>
      </c>
      <c r="E588" s="157" t="s">
        <v>19</v>
      </c>
      <c r="F588" s="158" t="s">
        <v>603</v>
      </c>
      <c r="H588" s="159">
        <v>0.08</v>
      </c>
      <c r="I588" s="160"/>
      <c r="L588" s="156"/>
      <c r="M588" s="161"/>
      <c r="T588" s="162"/>
      <c r="AT588" s="157" t="s">
        <v>177</v>
      </c>
      <c r="AU588" s="157" t="s">
        <v>85</v>
      </c>
      <c r="AV588" s="13" t="s">
        <v>85</v>
      </c>
      <c r="AW588" s="13" t="s">
        <v>33</v>
      </c>
      <c r="AX588" s="13" t="s">
        <v>72</v>
      </c>
      <c r="AY588" s="157" t="s">
        <v>166</v>
      </c>
    </row>
    <row r="589" spans="2:51" s="13" customFormat="1">
      <c r="B589" s="156"/>
      <c r="D589" s="150" t="s">
        <v>177</v>
      </c>
      <c r="E589" s="157" t="s">
        <v>19</v>
      </c>
      <c r="F589" s="158" t="s">
        <v>362</v>
      </c>
      <c r="H589" s="159">
        <v>3.63</v>
      </c>
      <c r="I589" s="160"/>
      <c r="L589" s="156"/>
      <c r="M589" s="161"/>
      <c r="T589" s="162"/>
      <c r="AT589" s="157" t="s">
        <v>177</v>
      </c>
      <c r="AU589" s="157" t="s">
        <v>85</v>
      </c>
      <c r="AV589" s="13" t="s">
        <v>85</v>
      </c>
      <c r="AW589" s="13" t="s">
        <v>33</v>
      </c>
      <c r="AX589" s="13" t="s">
        <v>72</v>
      </c>
      <c r="AY589" s="157" t="s">
        <v>166</v>
      </c>
    </row>
    <row r="590" spans="2:51" s="13" customFormat="1">
      <c r="B590" s="156"/>
      <c r="D590" s="150" t="s">
        <v>177</v>
      </c>
      <c r="E590" s="157" t="s">
        <v>19</v>
      </c>
      <c r="F590" s="158" t="s">
        <v>630</v>
      </c>
      <c r="H590" s="159">
        <v>12.285</v>
      </c>
      <c r="I590" s="160"/>
      <c r="L590" s="156"/>
      <c r="M590" s="161"/>
      <c r="T590" s="162"/>
      <c r="AT590" s="157" t="s">
        <v>177</v>
      </c>
      <c r="AU590" s="157" t="s">
        <v>85</v>
      </c>
      <c r="AV590" s="13" t="s">
        <v>85</v>
      </c>
      <c r="AW590" s="13" t="s">
        <v>33</v>
      </c>
      <c r="AX590" s="13" t="s">
        <v>72</v>
      </c>
      <c r="AY590" s="157" t="s">
        <v>166</v>
      </c>
    </row>
    <row r="591" spans="2:51" s="13" customFormat="1">
      <c r="B591" s="156"/>
      <c r="D591" s="150" t="s">
        <v>177</v>
      </c>
      <c r="E591" s="157" t="s">
        <v>19</v>
      </c>
      <c r="F591" s="158" t="s">
        <v>618</v>
      </c>
      <c r="H591" s="159">
        <v>10.71</v>
      </c>
      <c r="I591" s="160"/>
      <c r="L591" s="156"/>
      <c r="M591" s="161"/>
      <c r="T591" s="162"/>
      <c r="AT591" s="157" t="s">
        <v>177</v>
      </c>
      <c r="AU591" s="157" t="s">
        <v>85</v>
      </c>
      <c r="AV591" s="13" t="s">
        <v>85</v>
      </c>
      <c r="AW591" s="13" t="s">
        <v>33</v>
      </c>
      <c r="AX591" s="13" t="s">
        <v>72</v>
      </c>
      <c r="AY591" s="157" t="s">
        <v>166</v>
      </c>
    </row>
    <row r="592" spans="2:51" s="13" customFormat="1">
      <c r="B592" s="156"/>
      <c r="D592" s="150" t="s">
        <v>177</v>
      </c>
      <c r="E592" s="157" t="s">
        <v>19</v>
      </c>
      <c r="F592" s="158" t="s">
        <v>604</v>
      </c>
      <c r="H592" s="159">
        <v>0.09</v>
      </c>
      <c r="I592" s="160"/>
      <c r="L592" s="156"/>
      <c r="M592" s="161"/>
      <c r="T592" s="162"/>
      <c r="AT592" s="157" t="s">
        <v>177</v>
      </c>
      <c r="AU592" s="157" t="s">
        <v>85</v>
      </c>
      <c r="AV592" s="13" t="s">
        <v>85</v>
      </c>
      <c r="AW592" s="13" t="s">
        <v>33</v>
      </c>
      <c r="AX592" s="13" t="s">
        <v>72</v>
      </c>
      <c r="AY592" s="157" t="s">
        <v>166</v>
      </c>
    </row>
    <row r="593" spans="2:65" s="13" customFormat="1">
      <c r="B593" s="156"/>
      <c r="D593" s="150" t="s">
        <v>177</v>
      </c>
      <c r="E593" s="157" t="s">
        <v>19</v>
      </c>
      <c r="F593" s="158" t="s">
        <v>616</v>
      </c>
      <c r="H593" s="159">
        <v>0.2</v>
      </c>
      <c r="I593" s="160"/>
      <c r="L593" s="156"/>
      <c r="M593" s="161"/>
      <c r="T593" s="162"/>
      <c r="AT593" s="157" t="s">
        <v>177</v>
      </c>
      <c r="AU593" s="157" t="s">
        <v>85</v>
      </c>
      <c r="AV593" s="13" t="s">
        <v>85</v>
      </c>
      <c r="AW593" s="13" t="s">
        <v>33</v>
      </c>
      <c r="AX593" s="13" t="s">
        <v>72</v>
      </c>
      <c r="AY593" s="157" t="s">
        <v>166</v>
      </c>
    </row>
    <row r="594" spans="2:65" s="13" customFormat="1">
      <c r="B594" s="156"/>
      <c r="D594" s="150" t="s">
        <v>177</v>
      </c>
      <c r="E594" s="157" t="s">
        <v>19</v>
      </c>
      <c r="F594" s="158" t="s">
        <v>354</v>
      </c>
      <c r="H594" s="159">
        <v>10.71</v>
      </c>
      <c r="I594" s="160"/>
      <c r="L594" s="156"/>
      <c r="M594" s="161"/>
      <c r="T594" s="162"/>
      <c r="AT594" s="157" t="s">
        <v>177</v>
      </c>
      <c r="AU594" s="157" t="s">
        <v>85</v>
      </c>
      <c r="AV594" s="13" t="s">
        <v>85</v>
      </c>
      <c r="AW594" s="13" t="s">
        <v>33</v>
      </c>
      <c r="AX594" s="13" t="s">
        <v>72</v>
      </c>
      <c r="AY594" s="157" t="s">
        <v>166</v>
      </c>
    </row>
    <row r="595" spans="2:65" s="13" customFormat="1">
      <c r="B595" s="156"/>
      <c r="D595" s="150" t="s">
        <v>177</v>
      </c>
      <c r="E595" s="157" t="s">
        <v>19</v>
      </c>
      <c r="F595" s="158" t="s">
        <v>601</v>
      </c>
      <c r="H595" s="159">
        <v>0.27</v>
      </c>
      <c r="I595" s="160"/>
      <c r="L595" s="156"/>
      <c r="M595" s="161"/>
      <c r="T595" s="162"/>
      <c r="AT595" s="157" t="s">
        <v>177</v>
      </c>
      <c r="AU595" s="157" t="s">
        <v>85</v>
      </c>
      <c r="AV595" s="13" t="s">
        <v>85</v>
      </c>
      <c r="AW595" s="13" t="s">
        <v>33</v>
      </c>
      <c r="AX595" s="13" t="s">
        <v>72</v>
      </c>
      <c r="AY595" s="157" t="s">
        <v>166</v>
      </c>
    </row>
    <row r="596" spans="2:65" s="13" customFormat="1">
      <c r="B596" s="156"/>
      <c r="D596" s="150" t="s">
        <v>177</v>
      </c>
      <c r="E596" s="157" t="s">
        <v>19</v>
      </c>
      <c r="F596" s="158" t="s">
        <v>631</v>
      </c>
      <c r="H596" s="159">
        <v>11.067</v>
      </c>
      <c r="I596" s="160"/>
      <c r="L596" s="156"/>
      <c r="M596" s="161"/>
      <c r="T596" s="162"/>
      <c r="AT596" s="157" t="s">
        <v>177</v>
      </c>
      <c r="AU596" s="157" t="s">
        <v>85</v>
      </c>
      <c r="AV596" s="13" t="s">
        <v>85</v>
      </c>
      <c r="AW596" s="13" t="s">
        <v>33</v>
      </c>
      <c r="AX596" s="13" t="s">
        <v>72</v>
      </c>
      <c r="AY596" s="157" t="s">
        <v>166</v>
      </c>
    </row>
    <row r="597" spans="2:65" s="13" customFormat="1">
      <c r="B597" s="156"/>
      <c r="D597" s="150" t="s">
        <v>177</v>
      </c>
      <c r="E597" s="157" t="s">
        <v>19</v>
      </c>
      <c r="F597" s="158" t="s">
        <v>632</v>
      </c>
      <c r="H597" s="159">
        <v>15.96</v>
      </c>
      <c r="I597" s="160"/>
      <c r="L597" s="156"/>
      <c r="M597" s="161"/>
      <c r="T597" s="162"/>
      <c r="AT597" s="157" t="s">
        <v>177</v>
      </c>
      <c r="AU597" s="157" t="s">
        <v>85</v>
      </c>
      <c r="AV597" s="13" t="s">
        <v>85</v>
      </c>
      <c r="AW597" s="13" t="s">
        <v>33</v>
      </c>
      <c r="AX597" s="13" t="s">
        <v>72</v>
      </c>
      <c r="AY597" s="157" t="s">
        <v>166</v>
      </c>
    </row>
    <row r="598" spans="2:65" s="13" customFormat="1">
      <c r="B598" s="156"/>
      <c r="D598" s="150" t="s">
        <v>177</v>
      </c>
      <c r="E598" s="157" t="s">
        <v>19</v>
      </c>
      <c r="F598" s="158" t="s">
        <v>633</v>
      </c>
      <c r="H598" s="159">
        <v>0.6</v>
      </c>
      <c r="I598" s="160"/>
      <c r="L598" s="156"/>
      <c r="M598" s="161"/>
      <c r="T598" s="162"/>
      <c r="AT598" s="157" t="s">
        <v>177</v>
      </c>
      <c r="AU598" s="157" t="s">
        <v>85</v>
      </c>
      <c r="AV598" s="13" t="s">
        <v>85</v>
      </c>
      <c r="AW598" s="13" t="s">
        <v>33</v>
      </c>
      <c r="AX598" s="13" t="s">
        <v>72</v>
      </c>
      <c r="AY598" s="157" t="s">
        <v>166</v>
      </c>
    </row>
    <row r="599" spans="2:65" s="14" customFormat="1">
      <c r="B599" s="163"/>
      <c r="D599" s="150" t="s">
        <v>177</v>
      </c>
      <c r="E599" s="164" t="s">
        <v>19</v>
      </c>
      <c r="F599" s="165" t="s">
        <v>217</v>
      </c>
      <c r="H599" s="166">
        <v>355.76899999999995</v>
      </c>
      <c r="I599" s="167"/>
      <c r="L599" s="163"/>
      <c r="M599" s="168"/>
      <c r="T599" s="169"/>
      <c r="AT599" s="164" t="s">
        <v>177</v>
      </c>
      <c r="AU599" s="164" t="s">
        <v>85</v>
      </c>
      <c r="AV599" s="14" t="s">
        <v>184</v>
      </c>
      <c r="AW599" s="14" t="s">
        <v>33</v>
      </c>
      <c r="AX599" s="14" t="s">
        <v>72</v>
      </c>
      <c r="AY599" s="164" t="s">
        <v>166</v>
      </c>
    </row>
    <row r="600" spans="2:65" s="12" customFormat="1">
      <c r="B600" s="149"/>
      <c r="D600" s="150" t="s">
        <v>177</v>
      </c>
      <c r="E600" s="151" t="s">
        <v>19</v>
      </c>
      <c r="F600" s="152" t="s">
        <v>634</v>
      </c>
      <c r="H600" s="151" t="s">
        <v>19</v>
      </c>
      <c r="I600" s="153"/>
      <c r="L600" s="149"/>
      <c r="M600" s="154"/>
      <c r="T600" s="155"/>
      <c r="AT600" s="151" t="s">
        <v>177</v>
      </c>
      <c r="AU600" s="151" t="s">
        <v>85</v>
      </c>
      <c r="AV600" s="12" t="s">
        <v>79</v>
      </c>
      <c r="AW600" s="12" t="s">
        <v>33</v>
      </c>
      <c r="AX600" s="12" t="s">
        <v>72</v>
      </c>
      <c r="AY600" s="151" t="s">
        <v>166</v>
      </c>
    </row>
    <row r="601" spans="2:65" s="13" customFormat="1">
      <c r="B601" s="156"/>
      <c r="D601" s="150" t="s">
        <v>177</v>
      </c>
      <c r="E601" s="157" t="s">
        <v>19</v>
      </c>
      <c r="F601" s="158" t="s">
        <v>635</v>
      </c>
      <c r="H601" s="159">
        <v>27.9</v>
      </c>
      <c r="I601" s="160"/>
      <c r="L601" s="156"/>
      <c r="M601" s="161"/>
      <c r="T601" s="162"/>
      <c r="AT601" s="157" t="s">
        <v>177</v>
      </c>
      <c r="AU601" s="157" t="s">
        <v>85</v>
      </c>
      <c r="AV601" s="13" t="s">
        <v>85</v>
      </c>
      <c r="AW601" s="13" t="s">
        <v>33</v>
      </c>
      <c r="AX601" s="13" t="s">
        <v>72</v>
      </c>
      <c r="AY601" s="157" t="s">
        <v>166</v>
      </c>
    </row>
    <row r="602" spans="2:65" s="15" customFormat="1">
      <c r="B602" s="170"/>
      <c r="D602" s="150" t="s">
        <v>177</v>
      </c>
      <c r="E602" s="171" t="s">
        <v>19</v>
      </c>
      <c r="F602" s="172" t="s">
        <v>228</v>
      </c>
      <c r="H602" s="173">
        <v>525.66199999999992</v>
      </c>
      <c r="I602" s="174"/>
      <c r="L602" s="170"/>
      <c r="M602" s="175"/>
      <c r="T602" s="176"/>
      <c r="AT602" s="171" t="s">
        <v>177</v>
      </c>
      <c r="AU602" s="171" t="s">
        <v>85</v>
      </c>
      <c r="AV602" s="15" t="s">
        <v>173</v>
      </c>
      <c r="AW602" s="15" t="s">
        <v>33</v>
      </c>
      <c r="AX602" s="15" t="s">
        <v>79</v>
      </c>
      <c r="AY602" s="171" t="s">
        <v>166</v>
      </c>
    </row>
    <row r="603" spans="2:65" s="1" customFormat="1" ht="24.2" customHeight="1">
      <c r="B603" s="33"/>
      <c r="C603" s="132" t="s">
        <v>636</v>
      </c>
      <c r="D603" s="132" t="s">
        <v>168</v>
      </c>
      <c r="E603" s="133" t="s">
        <v>637</v>
      </c>
      <c r="F603" s="134" t="s">
        <v>638</v>
      </c>
      <c r="G603" s="135" t="s">
        <v>257</v>
      </c>
      <c r="H603" s="136">
        <v>278.93</v>
      </c>
      <c r="I603" s="137"/>
      <c r="J603" s="138">
        <f>ROUND(I603*H603,2)</f>
        <v>0</v>
      </c>
      <c r="K603" s="134" t="s">
        <v>172</v>
      </c>
      <c r="L603" s="33"/>
      <c r="M603" s="139" t="s">
        <v>19</v>
      </c>
      <c r="N603" s="140" t="s">
        <v>44</v>
      </c>
      <c r="P603" s="141">
        <f>O603*H603</f>
        <v>0</v>
      </c>
      <c r="Q603" s="141">
        <v>2.0000000000000002E-5</v>
      </c>
      <c r="R603" s="141">
        <f>Q603*H603</f>
        <v>5.5786000000000004E-3</v>
      </c>
      <c r="S603" s="141">
        <v>0</v>
      </c>
      <c r="T603" s="142">
        <f>S603*H603</f>
        <v>0</v>
      </c>
      <c r="AR603" s="143" t="s">
        <v>173</v>
      </c>
      <c r="AT603" s="143" t="s">
        <v>168</v>
      </c>
      <c r="AU603" s="143" t="s">
        <v>85</v>
      </c>
      <c r="AY603" s="18" t="s">
        <v>166</v>
      </c>
      <c r="BE603" s="144">
        <f>IF(N603="základní",J603,0)</f>
        <v>0</v>
      </c>
      <c r="BF603" s="144">
        <f>IF(N603="snížená",J603,0)</f>
        <v>0</v>
      </c>
      <c r="BG603" s="144">
        <f>IF(N603="zákl. přenesená",J603,0)</f>
        <v>0</v>
      </c>
      <c r="BH603" s="144">
        <f>IF(N603="sníž. přenesená",J603,0)</f>
        <v>0</v>
      </c>
      <c r="BI603" s="144">
        <f>IF(N603="nulová",J603,0)</f>
        <v>0</v>
      </c>
      <c r="BJ603" s="18" t="s">
        <v>85</v>
      </c>
      <c r="BK603" s="144">
        <f>ROUND(I603*H603,2)</f>
        <v>0</v>
      </c>
      <c r="BL603" s="18" t="s">
        <v>173</v>
      </c>
      <c r="BM603" s="143" t="s">
        <v>639</v>
      </c>
    </row>
    <row r="604" spans="2:65" s="1" customFormat="1">
      <c r="B604" s="33"/>
      <c r="D604" s="145" t="s">
        <v>175</v>
      </c>
      <c r="F604" s="146" t="s">
        <v>640</v>
      </c>
      <c r="I604" s="147"/>
      <c r="L604" s="33"/>
      <c r="M604" s="148"/>
      <c r="T604" s="54"/>
      <c r="AT604" s="18" t="s">
        <v>175</v>
      </c>
      <c r="AU604" s="18" t="s">
        <v>85</v>
      </c>
    </row>
    <row r="605" spans="2:65" s="12" customFormat="1">
      <c r="B605" s="149"/>
      <c r="D605" s="150" t="s">
        <v>177</v>
      </c>
      <c r="E605" s="151" t="s">
        <v>19</v>
      </c>
      <c r="F605" s="152" t="s">
        <v>213</v>
      </c>
      <c r="H605" s="151" t="s">
        <v>19</v>
      </c>
      <c r="I605" s="153"/>
      <c r="L605" s="149"/>
      <c r="M605" s="154"/>
      <c r="T605" s="155"/>
      <c r="AT605" s="151" t="s">
        <v>177</v>
      </c>
      <c r="AU605" s="151" t="s">
        <v>85</v>
      </c>
      <c r="AV605" s="12" t="s">
        <v>79</v>
      </c>
      <c r="AW605" s="12" t="s">
        <v>33</v>
      </c>
      <c r="AX605" s="12" t="s">
        <v>72</v>
      </c>
      <c r="AY605" s="151" t="s">
        <v>166</v>
      </c>
    </row>
    <row r="606" spans="2:65" s="13" customFormat="1" ht="22.5">
      <c r="B606" s="156"/>
      <c r="D606" s="150" t="s">
        <v>177</v>
      </c>
      <c r="E606" s="157" t="s">
        <v>19</v>
      </c>
      <c r="F606" s="158" t="s">
        <v>641</v>
      </c>
      <c r="H606" s="159">
        <v>58.61</v>
      </c>
      <c r="I606" s="160"/>
      <c r="L606" s="156"/>
      <c r="M606" s="161"/>
      <c r="T606" s="162"/>
      <c r="AT606" s="157" t="s">
        <v>177</v>
      </c>
      <c r="AU606" s="157" t="s">
        <v>85</v>
      </c>
      <c r="AV606" s="13" t="s">
        <v>85</v>
      </c>
      <c r="AW606" s="13" t="s">
        <v>33</v>
      </c>
      <c r="AX606" s="13" t="s">
        <v>72</v>
      </c>
      <c r="AY606" s="157" t="s">
        <v>166</v>
      </c>
    </row>
    <row r="607" spans="2:65" s="13" customFormat="1" ht="22.5">
      <c r="B607" s="156"/>
      <c r="D607" s="150" t="s">
        <v>177</v>
      </c>
      <c r="E607" s="157" t="s">
        <v>19</v>
      </c>
      <c r="F607" s="158" t="s">
        <v>642</v>
      </c>
      <c r="H607" s="159">
        <v>48.49</v>
      </c>
      <c r="I607" s="160"/>
      <c r="L607" s="156"/>
      <c r="M607" s="161"/>
      <c r="T607" s="162"/>
      <c r="AT607" s="157" t="s">
        <v>177</v>
      </c>
      <c r="AU607" s="157" t="s">
        <v>85</v>
      </c>
      <c r="AV607" s="13" t="s">
        <v>85</v>
      </c>
      <c r="AW607" s="13" t="s">
        <v>33</v>
      </c>
      <c r="AX607" s="13" t="s">
        <v>72</v>
      </c>
      <c r="AY607" s="157" t="s">
        <v>166</v>
      </c>
    </row>
    <row r="608" spans="2:65" s="14" customFormat="1">
      <c r="B608" s="163"/>
      <c r="D608" s="150" t="s">
        <v>177</v>
      </c>
      <c r="E608" s="164" t="s">
        <v>19</v>
      </c>
      <c r="F608" s="165" t="s">
        <v>217</v>
      </c>
      <c r="H608" s="166">
        <v>107.1</v>
      </c>
      <c r="I608" s="167"/>
      <c r="L608" s="163"/>
      <c r="M608" s="168"/>
      <c r="T608" s="169"/>
      <c r="AT608" s="164" t="s">
        <v>177</v>
      </c>
      <c r="AU608" s="164" t="s">
        <v>85</v>
      </c>
      <c r="AV608" s="14" t="s">
        <v>184</v>
      </c>
      <c r="AW608" s="14" t="s">
        <v>33</v>
      </c>
      <c r="AX608" s="14" t="s">
        <v>72</v>
      </c>
      <c r="AY608" s="164" t="s">
        <v>166</v>
      </c>
    </row>
    <row r="609" spans="2:65" s="12" customFormat="1">
      <c r="B609" s="149"/>
      <c r="D609" s="150" t="s">
        <v>177</v>
      </c>
      <c r="E609" s="151" t="s">
        <v>19</v>
      </c>
      <c r="F609" s="152" t="s">
        <v>218</v>
      </c>
      <c r="H609" s="151" t="s">
        <v>19</v>
      </c>
      <c r="I609" s="153"/>
      <c r="L609" s="149"/>
      <c r="M609" s="154"/>
      <c r="T609" s="155"/>
      <c r="AT609" s="151" t="s">
        <v>177</v>
      </c>
      <c r="AU609" s="151" t="s">
        <v>85</v>
      </c>
      <c r="AV609" s="12" t="s">
        <v>79</v>
      </c>
      <c r="AW609" s="12" t="s">
        <v>33</v>
      </c>
      <c r="AX609" s="12" t="s">
        <v>72</v>
      </c>
      <c r="AY609" s="151" t="s">
        <v>166</v>
      </c>
    </row>
    <row r="610" spans="2:65" s="13" customFormat="1" ht="22.5">
      <c r="B610" s="156"/>
      <c r="D610" s="150" t="s">
        <v>177</v>
      </c>
      <c r="E610" s="157" t="s">
        <v>19</v>
      </c>
      <c r="F610" s="158" t="s">
        <v>643</v>
      </c>
      <c r="H610" s="159">
        <v>47.7</v>
      </c>
      <c r="I610" s="160"/>
      <c r="L610" s="156"/>
      <c r="M610" s="161"/>
      <c r="T610" s="162"/>
      <c r="AT610" s="157" t="s">
        <v>177</v>
      </c>
      <c r="AU610" s="157" t="s">
        <v>85</v>
      </c>
      <c r="AV610" s="13" t="s">
        <v>85</v>
      </c>
      <c r="AW610" s="13" t="s">
        <v>33</v>
      </c>
      <c r="AX610" s="13" t="s">
        <v>72</v>
      </c>
      <c r="AY610" s="157" t="s">
        <v>166</v>
      </c>
    </row>
    <row r="611" spans="2:65" s="13" customFormat="1" ht="22.5">
      <c r="B611" s="156"/>
      <c r="D611" s="150" t="s">
        <v>177</v>
      </c>
      <c r="E611" s="157" t="s">
        <v>19</v>
      </c>
      <c r="F611" s="158" t="s">
        <v>644</v>
      </c>
      <c r="H611" s="159">
        <v>51.94</v>
      </c>
      <c r="I611" s="160"/>
      <c r="L611" s="156"/>
      <c r="M611" s="161"/>
      <c r="T611" s="162"/>
      <c r="AT611" s="157" t="s">
        <v>177</v>
      </c>
      <c r="AU611" s="157" t="s">
        <v>85</v>
      </c>
      <c r="AV611" s="13" t="s">
        <v>85</v>
      </c>
      <c r="AW611" s="13" t="s">
        <v>33</v>
      </c>
      <c r="AX611" s="13" t="s">
        <v>72</v>
      </c>
      <c r="AY611" s="157" t="s">
        <v>166</v>
      </c>
    </row>
    <row r="612" spans="2:65" s="13" customFormat="1" ht="22.5">
      <c r="B612" s="156"/>
      <c r="D612" s="150" t="s">
        <v>177</v>
      </c>
      <c r="E612" s="157" t="s">
        <v>19</v>
      </c>
      <c r="F612" s="158" t="s">
        <v>645</v>
      </c>
      <c r="H612" s="159">
        <v>41.44</v>
      </c>
      <c r="I612" s="160"/>
      <c r="L612" s="156"/>
      <c r="M612" s="161"/>
      <c r="T612" s="162"/>
      <c r="AT612" s="157" t="s">
        <v>177</v>
      </c>
      <c r="AU612" s="157" t="s">
        <v>85</v>
      </c>
      <c r="AV612" s="13" t="s">
        <v>85</v>
      </c>
      <c r="AW612" s="13" t="s">
        <v>33</v>
      </c>
      <c r="AX612" s="13" t="s">
        <v>72</v>
      </c>
      <c r="AY612" s="157" t="s">
        <v>166</v>
      </c>
    </row>
    <row r="613" spans="2:65" s="13" customFormat="1">
      <c r="B613" s="156"/>
      <c r="D613" s="150" t="s">
        <v>177</v>
      </c>
      <c r="E613" s="157" t="s">
        <v>19</v>
      </c>
      <c r="F613" s="158" t="s">
        <v>646</v>
      </c>
      <c r="H613" s="159">
        <v>30.75</v>
      </c>
      <c r="I613" s="160"/>
      <c r="L613" s="156"/>
      <c r="M613" s="161"/>
      <c r="T613" s="162"/>
      <c r="AT613" s="157" t="s">
        <v>177</v>
      </c>
      <c r="AU613" s="157" t="s">
        <v>85</v>
      </c>
      <c r="AV613" s="13" t="s">
        <v>85</v>
      </c>
      <c r="AW613" s="13" t="s">
        <v>33</v>
      </c>
      <c r="AX613" s="13" t="s">
        <v>72</v>
      </c>
      <c r="AY613" s="157" t="s">
        <v>166</v>
      </c>
    </row>
    <row r="614" spans="2:65" s="14" customFormat="1">
      <c r="B614" s="163"/>
      <c r="D614" s="150" t="s">
        <v>177</v>
      </c>
      <c r="E614" s="164" t="s">
        <v>19</v>
      </c>
      <c r="F614" s="165" t="s">
        <v>217</v>
      </c>
      <c r="H614" s="166">
        <v>171.83</v>
      </c>
      <c r="I614" s="167"/>
      <c r="L614" s="163"/>
      <c r="M614" s="168"/>
      <c r="T614" s="169"/>
      <c r="AT614" s="164" t="s">
        <v>177</v>
      </c>
      <c r="AU614" s="164" t="s">
        <v>85</v>
      </c>
      <c r="AV614" s="14" t="s">
        <v>184</v>
      </c>
      <c r="AW614" s="14" t="s">
        <v>33</v>
      </c>
      <c r="AX614" s="14" t="s">
        <v>72</v>
      </c>
      <c r="AY614" s="164" t="s">
        <v>166</v>
      </c>
    </row>
    <row r="615" spans="2:65" s="15" customFormat="1">
      <c r="B615" s="170"/>
      <c r="D615" s="150" t="s">
        <v>177</v>
      </c>
      <c r="E615" s="171" t="s">
        <v>19</v>
      </c>
      <c r="F615" s="172" t="s">
        <v>228</v>
      </c>
      <c r="H615" s="173">
        <v>278.93</v>
      </c>
      <c r="I615" s="174"/>
      <c r="L615" s="170"/>
      <c r="M615" s="175"/>
      <c r="T615" s="176"/>
      <c r="AT615" s="171" t="s">
        <v>177</v>
      </c>
      <c r="AU615" s="171" t="s">
        <v>85</v>
      </c>
      <c r="AV615" s="15" t="s">
        <v>173</v>
      </c>
      <c r="AW615" s="15" t="s">
        <v>33</v>
      </c>
      <c r="AX615" s="15" t="s">
        <v>79</v>
      </c>
      <c r="AY615" s="171" t="s">
        <v>166</v>
      </c>
    </row>
    <row r="616" spans="2:65" s="1" customFormat="1" ht="24.2" customHeight="1">
      <c r="B616" s="33"/>
      <c r="C616" s="132" t="s">
        <v>647</v>
      </c>
      <c r="D616" s="132" t="s">
        <v>168</v>
      </c>
      <c r="E616" s="133" t="s">
        <v>648</v>
      </c>
      <c r="F616" s="134" t="s">
        <v>649</v>
      </c>
      <c r="G616" s="135" t="s">
        <v>257</v>
      </c>
      <c r="H616" s="136">
        <v>14.4</v>
      </c>
      <c r="I616" s="137"/>
      <c r="J616" s="138">
        <f>ROUND(I616*H616,2)</f>
        <v>0</v>
      </c>
      <c r="K616" s="134" t="s">
        <v>19</v>
      </c>
      <c r="L616" s="33"/>
      <c r="M616" s="139" t="s">
        <v>19</v>
      </c>
      <c r="N616" s="140" t="s">
        <v>44</v>
      </c>
      <c r="P616" s="141">
        <f>O616*H616</f>
        <v>0</v>
      </c>
      <c r="Q616" s="141">
        <v>0</v>
      </c>
      <c r="R616" s="141">
        <f>Q616*H616</f>
        <v>0</v>
      </c>
      <c r="S616" s="141">
        <v>0</v>
      </c>
      <c r="T616" s="142">
        <f>S616*H616</f>
        <v>0</v>
      </c>
      <c r="AR616" s="143" t="s">
        <v>173</v>
      </c>
      <c r="AT616" s="143" t="s">
        <v>168</v>
      </c>
      <c r="AU616" s="143" t="s">
        <v>85</v>
      </c>
      <c r="AY616" s="18" t="s">
        <v>166</v>
      </c>
      <c r="BE616" s="144">
        <f>IF(N616="základní",J616,0)</f>
        <v>0</v>
      </c>
      <c r="BF616" s="144">
        <f>IF(N616="snížená",J616,0)</f>
        <v>0</v>
      </c>
      <c r="BG616" s="144">
        <f>IF(N616="zákl. přenesená",J616,0)</f>
        <v>0</v>
      </c>
      <c r="BH616" s="144">
        <f>IF(N616="sníž. přenesená",J616,0)</f>
        <v>0</v>
      </c>
      <c r="BI616" s="144">
        <f>IF(N616="nulová",J616,0)</f>
        <v>0</v>
      </c>
      <c r="BJ616" s="18" t="s">
        <v>85</v>
      </c>
      <c r="BK616" s="144">
        <f>ROUND(I616*H616,2)</f>
        <v>0</v>
      </c>
      <c r="BL616" s="18" t="s">
        <v>173</v>
      </c>
      <c r="BM616" s="143" t="s">
        <v>650</v>
      </c>
    </row>
    <row r="617" spans="2:65" s="12" customFormat="1">
      <c r="B617" s="149"/>
      <c r="D617" s="150" t="s">
        <v>177</v>
      </c>
      <c r="E617" s="151" t="s">
        <v>19</v>
      </c>
      <c r="F617" s="152" t="s">
        <v>651</v>
      </c>
      <c r="H617" s="151" t="s">
        <v>19</v>
      </c>
      <c r="I617" s="153"/>
      <c r="L617" s="149"/>
      <c r="M617" s="154"/>
      <c r="T617" s="155"/>
      <c r="AT617" s="151" t="s">
        <v>177</v>
      </c>
      <c r="AU617" s="151" t="s">
        <v>85</v>
      </c>
      <c r="AV617" s="12" t="s">
        <v>79</v>
      </c>
      <c r="AW617" s="12" t="s">
        <v>33</v>
      </c>
      <c r="AX617" s="12" t="s">
        <v>72</v>
      </c>
      <c r="AY617" s="151" t="s">
        <v>166</v>
      </c>
    </row>
    <row r="618" spans="2:65" s="13" customFormat="1">
      <c r="B618" s="156"/>
      <c r="D618" s="150" t="s">
        <v>177</v>
      </c>
      <c r="E618" s="157" t="s">
        <v>19</v>
      </c>
      <c r="F618" s="158" t="s">
        <v>652</v>
      </c>
      <c r="H618" s="159">
        <v>14.4</v>
      </c>
      <c r="I618" s="160"/>
      <c r="L618" s="156"/>
      <c r="M618" s="161"/>
      <c r="T618" s="162"/>
      <c r="AT618" s="157" t="s">
        <v>177</v>
      </c>
      <c r="AU618" s="157" t="s">
        <v>85</v>
      </c>
      <c r="AV618" s="13" t="s">
        <v>85</v>
      </c>
      <c r="AW618" s="13" t="s">
        <v>33</v>
      </c>
      <c r="AX618" s="13" t="s">
        <v>79</v>
      </c>
      <c r="AY618" s="157" t="s">
        <v>166</v>
      </c>
    </row>
    <row r="619" spans="2:65" s="1" customFormat="1" ht="24.2" customHeight="1">
      <c r="B619" s="33"/>
      <c r="C619" s="132" t="s">
        <v>653</v>
      </c>
      <c r="D619" s="132" t="s">
        <v>168</v>
      </c>
      <c r="E619" s="133" t="s">
        <v>654</v>
      </c>
      <c r="F619" s="134" t="s">
        <v>655</v>
      </c>
      <c r="G619" s="135" t="s">
        <v>265</v>
      </c>
      <c r="H619" s="136">
        <v>1</v>
      </c>
      <c r="I619" s="137"/>
      <c r="J619" s="138">
        <f>ROUND(I619*H619,2)</f>
        <v>0</v>
      </c>
      <c r="K619" s="134" t="s">
        <v>656</v>
      </c>
      <c r="L619" s="33"/>
      <c r="M619" s="139" t="s">
        <v>19</v>
      </c>
      <c r="N619" s="140" t="s">
        <v>44</v>
      </c>
      <c r="P619" s="141">
        <f>O619*H619</f>
        <v>0</v>
      </c>
      <c r="Q619" s="141">
        <v>1.7770000000000001E-2</v>
      </c>
      <c r="R619" s="141">
        <f>Q619*H619</f>
        <v>1.7770000000000001E-2</v>
      </c>
      <c r="S619" s="141">
        <v>0</v>
      </c>
      <c r="T619" s="142">
        <f>S619*H619</f>
        <v>0</v>
      </c>
      <c r="AR619" s="143" t="s">
        <v>173</v>
      </c>
      <c r="AT619" s="143" t="s">
        <v>168</v>
      </c>
      <c r="AU619" s="143" t="s">
        <v>85</v>
      </c>
      <c r="AY619" s="18" t="s">
        <v>166</v>
      </c>
      <c r="BE619" s="144">
        <f>IF(N619="základní",J619,0)</f>
        <v>0</v>
      </c>
      <c r="BF619" s="144">
        <f>IF(N619="snížená",J619,0)</f>
        <v>0</v>
      </c>
      <c r="BG619" s="144">
        <f>IF(N619="zákl. přenesená",J619,0)</f>
        <v>0</v>
      </c>
      <c r="BH619" s="144">
        <f>IF(N619="sníž. přenesená",J619,0)</f>
        <v>0</v>
      </c>
      <c r="BI619" s="144">
        <f>IF(N619="nulová",J619,0)</f>
        <v>0</v>
      </c>
      <c r="BJ619" s="18" t="s">
        <v>85</v>
      </c>
      <c r="BK619" s="144">
        <f>ROUND(I619*H619,2)</f>
        <v>0</v>
      </c>
      <c r="BL619" s="18" t="s">
        <v>173</v>
      </c>
      <c r="BM619" s="143" t="s">
        <v>657</v>
      </c>
    </row>
    <row r="620" spans="2:65" s="1" customFormat="1">
      <c r="B620" s="33"/>
      <c r="D620" s="145" t="s">
        <v>175</v>
      </c>
      <c r="F620" s="146" t="s">
        <v>658</v>
      </c>
      <c r="I620" s="147"/>
      <c r="L620" s="33"/>
      <c r="M620" s="148"/>
      <c r="T620" s="54"/>
      <c r="AT620" s="18" t="s">
        <v>175</v>
      </c>
      <c r="AU620" s="18" t="s">
        <v>85</v>
      </c>
    </row>
    <row r="621" spans="2:65" s="1" customFormat="1" ht="16.5" customHeight="1">
      <c r="B621" s="33"/>
      <c r="C621" s="177" t="s">
        <v>659</v>
      </c>
      <c r="D621" s="177" t="s">
        <v>488</v>
      </c>
      <c r="E621" s="178" t="s">
        <v>660</v>
      </c>
      <c r="F621" s="179" t="s">
        <v>661</v>
      </c>
      <c r="G621" s="180" t="s">
        <v>265</v>
      </c>
      <c r="H621" s="181">
        <v>1</v>
      </c>
      <c r="I621" s="182"/>
      <c r="J621" s="183">
        <f>ROUND(I621*H621,2)</f>
        <v>0</v>
      </c>
      <c r="K621" s="179" t="s">
        <v>656</v>
      </c>
      <c r="L621" s="184"/>
      <c r="M621" s="185" t="s">
        <v>19</v>
      </c>
      <c r="N621" s="186" t="s">
        <v>44</v>
      </c>
      <c r="P621" s="141">
        <f>O621*H621</f>
        <v>0</v>
      </c>
      <c r="Q621" s="141">
        <v>1.521E-2</v>
      </c>
      <c r="R621" s="141">
        <f>Q621*H621</f>
        <v>1.521E-2</v>
      </c>
      <c r="S621" s="141">
        <v>0</v>
      </c>
      <c r="T621" s="142">
        <f>S621*H621</f>
        <v>0</v>
      </c>
      <c r="AR621" s="143" t="s">
        <v>229</v>
      </c>
      <c r="AT621" s="143" t="s">
        <v>488</v>
      </c>
      <c r="AU621" s="143" t="s">
        <v>85</v>
      </c>
      <c r="AY621" s="18" t="s">
        <v>166</v>
      </c>
      <c r="BE621" s="144">
        <f>IF(N621="základní",J621,0)</f>
        <v>0</v>
      </c>
      <c r="BF621" s="144">
        <f>IF(N621="snížená",J621,0)</f>
        <v>0</v>
      </c>
      <c r="BG621" s="144">
        <f>IF(N621="zákl. přenesená",J621,0)</f>
        <v>0</v>
      </c>
      <c r="BH621" s="144">
        <f>IF(N621="sníž. přenesená",J621,0)</f>
        <v>0</v>
      </c>
      <c r="BI621" s="144">
        <f>IF(N621="nulová",J621,0)</f>
        <v>0</v>
      </c>
      <c r="BJ621" s="18" t="s">
        <v>85</v>
      </c>
      <c r="BK621" s="144">
        <f>ROUND(I621*H621,2)</f>
        <v>0</v>
      </c>
      <c r="BL621" s="18" t="s">
        <v>173</v>
      </c>
      <c r="BM621" s="143" t="s">
        <v>662</v>
      </c>
    </row>
    <row r="622" spans="2:65" s="1" customFormat="1" ht="24.2" customHeight="1">
      <c r="B622" s="33"/>
      <c r="C622" s="132" t="s">
        <v>663</v>
      </c>
      <c r="D622" s="132" t="s">
        <v>168</v>
      </c>
      <c r="E622" s="133" t="s">
        <v>664</v>
      </c>
      <c r="F622" s="134" t="s">
        <v>665</v>
      </c>
      <c r="G622" s="135" t="s">
        <v>265</v>
      </c>
      <c r="H622" s="136">
        <v>11</v>
      </c>
      <c r="I622" s="137"/>
      <c r="J622" s="138">
        <f>ROUND(I622*H622,2)</f>
        <v>0</v>
      </c>
      <c r="K622" s="134" t="s">
        <v>656</v>
      </c>
      <c r="L622" s="33"/>
      <c r="M622" s="139" t="s">
        <v>19</v>
      </c>
      <c r="N622" s="140" t="s">
        <v>44</v>
      </c>
      <c r="P622" s="141">
        <f>O622*H622</f>
        <v>0</v>
      </c>
      <c r="Q622" s="141">
        <v>0.44169999999999998</v>
      </c>
      <c r="R622" s="141">
        <f>Q622*H622</f>
        <v>4.8586999999999998</v>
      </c>
      <c r="S622" s="141">
        <v>0</v>
      </c>
      <c r="T622" s="142">
        <f>S622*H622</f>
        <v>0</v>
      </c>
      <c r="AR622" s="143" t="s">
        <v>173</v>
      </c>
      <c r="AT622" s="143" t="s">
        <v>168</v>
      </c>
      <c r="AU622" s="143" t="s">
        <v>85</v>
      </c>
      <c r="AY622" s="18" t="s">
        <v>166</v>
      </c>
      <c r="BE622" s="144">
        <f>IF(N622="základní",J622,0)</f>
        <v>0</v>
      </c>
      <c r="BF622" s="144">
        <f>IF(N622="snížená",J622,0)</f>
        <v>0</v>
      </c>
      <c r="BG622" s="144">
        <f>IF(N622="zákl. přenesená",J622,0)</f>
        <v>0</v>
      </c>
      <c r="BH622" s="144">
        <f>IF(N622="sníž. přenesená",J622,0)</f>
        <v>0</v>
      </c>
      <c r="BI622" s="144">
        <f>IF(N622="nulová",J622,0)</f>
        <v>0</v>
      </c>
      <c r="BJ622" s="18" t="s">
        <v>85</v>
      </c>
      <c r="BK622" s="144">
        <f>ROUND(I622*H622,2)</f>
        <v>0</v>
      </c>
      <c r="BL622" s="18" t="s">
        <v>173</v>
      </c>
      <c r="BM622" s="143" t="s">
        <v>666</v>
      </c>
    </row>
    <row r="623" spans="2:65" s="1" customFormat="1">
      <c r="B623" s="33"/>
      <c r="D623" s="145" t="s">
        <v>175</v>
      </c>
      <c r="F623" s="146" t="s">
        <v>667</v>
      </c>
      <c r="I623" s="147"/>
      <c r="L623" s="33"/>
      <c r="M623" s="148"/>
      <c r="T623" s="54"/>
      <c r="AT623" s="18" t="s">
        <v>175</v>
      </c>
      <c r="AU623" s="18" t="s">
        <v>85</v>
      </c>
    </row>
    <row r="624" spans="2:65" s="1" customFormat="1" ht="21.75" customHeight="1">
      <c r="B624" s="33"/>
      <c r="C624" s="177" t="s">
        <v>668</v>
      </c>
      <c r="D624" s="177" t="s">
        <v>488</v>
      </c>
      <c r="E624" s="178" t="s">
        <v>669</v>
      </c>
      <c r="F624" s="179" t="s">
        <v>670</v>
      </c>
      <c r="G624" s="180" t="s">
        <v>265</v>
      </c>
      <c r="H624" s="181">
        <v>11</v>
      </c>
      <c r="I624" s="182"/>
      <c r="J624" s="183">
        <f>ROUND(I624*H624,2)</f>
        <v>0</v>
      </c>
      <c r="K624" s="179" t="s">
        <v>656</v>
      </c>
      <c r="L624" s="184"/>
      <c r="M624" s="185" t="s">
        <v>19</v>
      </c>
      <c r="N624" s="186" t="s">
        <v>44</v>
      </c>
      <c r="P624" s="141">
        <f>O624*H624</f>
        <v>0</v>
      </c>
      <c r="Q624" s="141">
        <v>1.521E-2</v>
      </c>
      <c r="R624" s="141">
        <f>Q624*H624</f>
        <v>0.16730999999999999</v>
      </c>
      <c r="S624" s="141">
        <v>0</v>
      </c>
      <c r="T624" s="142">
        <f>S624*H624</f>
        <v>0</v>
      </c>
      <c r="AR624" s="143" t="s">
        <v>229</v>
      </c>
      <c r="AT624" s="143" t="s">
        <v>488</v>
      </c>
      <c r="AU624" s="143" t="s">
        <v>85</v>
      </c>
      <c r="AY624" s="18" t="s">
        <v>166</v>
      </c>
      <c r="BE624" s="144">
        <f>IF(N624="základní",J624,0)</f>
        <v>0</v>
      </c>
      <c r="BF624" s="144">
        <f>IF(N624="snížená",J624,0)</f>
        <v>0</v>
      </c>
      <c r="BG624" s="144">
        <f>IF(N624="zákl. přenesená",J624,0)</f>
        <v>0</v>
      </c>
      <c r="BH624" s="144">
        <f>IF(N624="sníž. přenesená",J624,0)</f>
        <v>0</v>
      </c>
      <c r="BI624" s="144">
        <f>IF(N624="nulová",J624,0)</f>
        <v>0</v>
      </c>
      <c r="BJ624" s="18" t="s">
        <v>85</v>
      </c>
      <c r="BK624" s="144">
        <f>ROUND(I624*H624,2)</f>
        <v>0</v>
      </c>
      <c r="BL624" s="18" t="s">
        <v>173</v>
      </c>
      <c r="BM624" s="143" t="s">
        <v>671</v>
      </c>
    </row>
    <row r="625" spans="2:65" s="1" customFormat="1" ht="24.2" customHeight="1">
      <c r="B625" s="33"/>
      <c r="C625" s="132" t="s">
        <v>672</v>
      </c>
      <c r="D625" s="132" t="s">
        <v>168</v>
      </c>
      <c r="E625" s="133" t="s">
        <v>673</v>
      </c>
      <c r="F625" s="134" t="s">
        <v>674</v>
      </c>
      <c r="G625" s="135" t="s">
        <v>265</v>
      </c>
      <c r="H625" s="136">
        <v>1</v>
      </c>
      <c r="I625" s="137"/>
      <c r="J625" s="138">
        <f>ROUND(I625*H625,2)</f>
        <v>0</v>
      </c>
      <c r="K625" s="134" t="s">
        <v>172</v>
      </c>
      <c r="L625" s="33"/>
      <c r="M625" s="139" t="s">
        <v>19</v>
      </c>
      <c r="N625" s="140" t="s">
        <v>44</v>
      </c>
      <c r="P625" s="141">
        <f>O625*H625</f>
        <v>0</v>
      </c>
      <c r="Q625" s="141">
        <v>0.54769000000000001</v>
      </c>
      <c r="R625" s="141">
        <f>Q625*H625</f>
        <v>0.54769000000000001</v>
      </c>
      <c r="S625" s="141">
        <v>0</v>
      </c>
      <c r="T625" s="142">
        <f>S625*H625</f>
        <v>0</v>
      </c>
      <c r="AR625" s="143" t="s">
        <v>173</v>
      </c>
      <c r="AT625" s="143" t="s">
        <v>168</v>
      </c>
      <c r="AU625" s="143" t="s">
        <v>85</v>
      </c>
      <c r="AY625" s="18" t="s">
        <v>166</v>
      </c>
      <c r="BE625" s="144">
        <f>IF(N625="základní",J625,0)</f>
        <v>0</v>
      </c>
      <c r="BF625" s="144">
        <f>IF(N625="snížená",J625,0)</f>
        <v>0</v>
      </c>
      <c r="BG625" s="144">
        <f>IF(N625="zákl. přenesená",J625,0)</f>
        <v>0</v>
      </c>
      <c r="BH625" s="144">
        <f>IF(N625="sníž. přenesená",J625,0)</f>
        <v>0</v>
      </c>
      <c r="BI625" s="144">
        <f>IF(N625="nulová",J625,0)</f>
        <v>0</v>
      </c>
      <c r="BJ625" s="18" t="s">
        <v>85</v>
      </c>
      <c r="BK625" s="144">
        <f>ROUND(I625*H625,2)</f>
        <v>0</v>
      </c>
      <c r="BL625" s="18" t="s">
        <v>173</v>
      </c>
      <c r="BM625" s="143" t="s">
        <v>675</v>
      </c>
    </row>
    <row r="626" spans="2:65" s="1" customFormat="1">
      <c r="B626" s="33"/>
      <c r="D626" s="145" t="s">
        <v>175</v>
      </c>
      <c r="F626" s="146" t="s">
        <v>676</v>
      </c>
      <c r="I626" s="147"/>
      <c r="L626" s="33"/>
      <c r="M626" s="148"/>
      <c r="T626" s="54"/>
      <c r="AT626" s="18" t="s">
        <v>175</v>
      </c>
      <c r="AU626" s="18" t="s">
        <v>85</v>
      </c>
    </row>
    <row r="627" spans="2:65" s="1" customFormat="1" ht="24.2" customHeight="1">
      <c r="B627" s="33"/>
      <c r="C627" s="177" t="s">
        <v>677</v>
      </c>
      <c r="D627" s="177" t="s">
        <v>488</v>
      </c>
      <c r="E627" s="178" t="s">
        <v>678</v>
      </c>
      <c r="F627" s="179" t="s">
        <v>679</v>
      </c>
      <c r="G627" s="180" t="s">
        <v>265</v>
      </c>
      <c r="H627" s="181">
        <v>1</v>
      </c>
      <c r="I627" s="182"/>
      <c r="J627" s="183">
        <f>ROUND(I627*H627,2)</f>
        <v>0</v>
      </c>
      <c r="K627" s="179" t="s">
        <v>172</v>
      </c>
      <c r="L627" s="184"/>
      <c r="M627" s="185" t="s">
        <v>19</v>
      </c>
      <c r="N627" s="186" t="s">
        <v>44</v>
      </c>
      <c r="P627" s="141">
        <f>O627*H627</f>
        <v>0</v>
      </c>
      <c r="Q627" s="141">
        <v>1.95E-2</v>
      </c>
      <c r="R627" s="141">
        <f>Q627*H627</f>
        <v>1.95E-2</v>
      </c>
      <c r="S627" s="141">
        <v>0</v>
      </c>
      <c r="T627" s="142">
        <f>S627*H627</f>
        <v>0</v>
      </c>
      <c r="AR627" s="143" t="s">
        <v>229</v>
      </c>
      <c r="AT627" s="143" t="s">
        <v>488</v>
      </c>
      <c r="AU627" s="143" t="s">
        <v>85</v>
      </c>
      <c r="AY627" s="18" t="s">
        <v>166</v>
      </c>
      <c r="BE627" s="144">
        <f>IF(N627="základní",J627,0)</f>
        <v>0</v>
      </c>
      <c r="BF627" s="144">
        <f>IF(N627="snížená",J627,0)</f>
        <v>0</v>
      </c>
      <c r="BG627" s="144">
        <f>IF(N627="zákl. přenesená",J627,0)</f>
        <v>0</v>
      </c>
      <c r="BH627" s="144">
        <f>IF(N627="sníž. přenesená",J627,0)</f>
        <v>0</v>
      </c>
      <c r="BI627" s="144">
        <f>IF(N627="nulová",J627,0)</f>
        <v>0</v>
      </c>
      <c r="BJ627" s="18" t="s">
        <v>85</v>
      </c>
      <c r="BK627" s="144">
        <f>ROUND(I627*H627,2)</f>
        <v>0</v>
      </c>
      <c r="BL627" s="18" t="s">
        <v>173</v>
      </c>
      <c r="BM627" s="143" t="s">
        <v>680</v>
      </c>
    </row>
    <row r="628" spans="2:65" s="1" customFormat="1" ht="16.5" customHeight="1">
      <c r="B628" s="33"/>
      <c r="C628" s="132" t="s">
        <v>681</v>
      </c>
      <c r="D628" s="132" t="s">
        <v>168</v>
      </c>
      <c r="E628" s="133" t="s">
        <v>682</v>
      </c>
      <c r="F628" s="134" t="s">
        <v>683</v>
      </c>
      <c r="G628" s="135" t="s">
        <v>265</v>
      </c>
      <c r="H628" s="136">
        <v>5</v>
      </c>
      <c r="I628" s="137"/>
      <c r="J628" s="138">
        <f>ROUND(I628*H628,2)</f>
        <v>0</v>
      </c>
      <c r="K628" s="134" t="s">
        <v>172</v>
      </c>
      <c r="L628" s="33"/>
      <c r="M628" s="139" t="s">
        <v>19</v>
      </c>
      <c r="N628" s="140" t="s">
        <v>44</v>
      </c>
      <c r="P628" s="141">
        <f>O628*H628</f>
        <v>0</v>
      </c>
      <c r="Q628" s="141">
        <v>0</v>
      </c>
      <c r="R628" s="141">
        <f>Q628*H628</f>
        <v>0</v>
      </c>
      <c r="S628" s="141">
        <v>0</v>
      </c>
      <c r="T628" s="142">
        <f>S628*H628</f>
        <v>0</v>
      </c>
      <c r="AR628" s="143" t="s">
        <v>173</v>
      </c>
      <c r="AT628" s="143" t="s">
        <v>168</v>
      </c>
      <c r="AU628" s="143" t="s">
        <v>85</v>
      </c>
      <c r="AY628" s="18" t="s">
        <v>166</v>
      </c>
      <c r="BE628" s="144">
        <f>IF(N628="základní",J628,0)</f>
        <v>0</v>
      </c>
      <c r="BF628" s="144">
        <f>IF(N628="snížená",J628,0)</f>
        <v>0</v>
      </c>
      <c r="BG628" s="144">
        <f>IF(N628="zákl. přenesená",J628,0)</f>
        <v>0</v>
      </c>
      <c r="BH628" s="144">
        <f>IF(N628="sníž. přenesená",J628,0)</f>
        <v>0</v>
      </c>
      <c r="BI628" s="144">
        <f>IF(N628="nulová",J628,0)</f>
        <v>0</v>
      </c>
      <c r="BJ628" s="18" t="s">
        <v>85</v>
      </c>
      <c r="BK628" s="144">
        <f>ROUND(I628*H628,2)</f>
        <v>0</v>
      </c>
      <c r="BL628" s="18" t="s">
        <v>173</v>
      </c>
      <c r="BM628" s="143" t="s">
        <v>684</v>
      </c>
    </row>
    <row r="629" spans="2:65" s="1" customFormat="1">
      <c r="B629" s="33"/>
      <c r="D629" s="145" t="s">
        <v>175</v>
      </c>
      <c r="F629" s="146" t="s">
        <v>685</v>
      </c>
      <c r="I629" s="147"/>
      <c r="L629" s="33"/>
      <c r="M629" s="148"/>
      <c r="T629" s="54"/>
      <c r="AT629" s="18" t="s">
        <v>175</v>
      </c>
      <c r="AU629" s="18" t="s">
        <v>85</v>
      </c>
    </row>
    <row r="630" spans="2:65" s="12" customFormat="1">
      <c r="B630" s="149"/>
      <c r="D630" s="150" t="s">
        <v>177</v>
      </c>
      <c r="E630" s="151" t="s">
        <v>19</v>
      </c>
      <c r="F630" s="152" t="s">
        <v>686</v>
      </c>
      <c r="H630" s="151" t="s">
        <v>19</v>
      </c>
      <c r="I630" s="153"/>
      <c r="L630" s="149"/>
      <c r="M630" s="154"/>
      <c r="T630" s="155"/>
      <c r="AT630" s="151" t="s">
        <v>177</v>
      </c>
      <c r="AU630" s="151" t="s">
        <v>85</v>
      </c>
      <c r="AV630" s="12" t="s">
        <v>79</v>
      </c>
      <c r="AW630" s="12" t="s">
        <v>33</v>
      </c>
      <c r="AX630" s="12" t="s">
        <v>72</v>
      </c>
      <c r="AY630" s="151" t="s">
        <v>166</v>
      </c>
    </row>
    <row r="631" spans="2:65" s="13" customFormat="1">
      <c r="B631" s="156"/>
      <c r="D631" s="150" t="s">
        <v>177</v>
      </c>
      <c r="E631" s="157" t="s">
        <v>19</v>
      </c>
      <c r="F631" s="158" t="s">
        <v>79</v>
      </c>
      <c r="H631" s="159">
        <v>1</v>
      </c>
      <c r="I631" s="160"/>
      <c r="L631" s="156"/>
      <c r="M631" s="161"/>
      <c r="T631" s="162"/>
      <c r="AT631" s="157" t="s">
        <v>177</v>
      </c>
      <c r="AU631" s="157" t="s">
        <v>85</v>
      </c>
      <c r="AV631" s="13" t="s">
        <v>85</v>
      </c>
      <c r="AW631" s="13" t="s">
        <v>33</v>
      </c>
      <c r="AX631" s="13" t="s">
        <v>72</v>
      </c>
      <c r="AY631" s="157" t="s">
        <v>166</v>
      </c>
    </row>
    <row r="632" spans="2:65" s="12" customFormat="1">
      <c r="B632" s="149"/>
      <c r="D632" s="150" t="s">
        <v>177</v>
      </c>
      <c r="E632" s="151" t="s">
        <v>19</v>
      </c>
      <c r="F632" s="152" t="s">
        <v>687</v>
      </c>
      <c r="H632" s="151" t="s">
        <v>19</v>
      </c>
      <c r="I632" s="153"/>
      <c r="L632" s="149"/>
      <c r="M632" s="154"/>
      <c r="T632" s="155"/>
      <c r="AT632" s="151" t="s">
        <v>177</v>
      </c>
      <c r="AU632" s="151" t="s">
        <v>85</v>
      </c>
      <c r="AV632" s="12" t="s">
        <v>79</v>
      </c>
      <c r="AW632" s="12" t="s">
        <v>33</v>
      </c>
      <c r="AX632" s="12" t="s">
        <v>72</v>
      </c>
      <c r="AY632" s="151" t="s">
        <v>166</v>
      </c>
    </row>
    <row r="633" spans="2:65" s="13" customFormat="1">
      <c r="B633" s="156"/>
      <c r="D633" s="150" t="s">
        <v>177</v>
      </c>
      <c r="E633" s="157" t="s">
        <v>19</v>
      </c>
      <c r="F633" s="158" t="s">
        <v>79</v>
      </c>
      <c r="H633" s="159">
        <v>1</v>
      </c>
      <c r="I633" s="160"/>
      <c r="L633" s="156"/>
      <c r="M633" s="161"/>
      <c r="T633" s="162"/>
      <c r="AT633" s="157" t="s">
        <v>177</v>
      </c>
      <c r="AU633" s="157" t="s">
        <v>85</v>
      </c>
      <c r="AV633" s="13" t="s">
        <v>85</v>
      </c>
      <c r="AW633" s="13" t="s">
        <v>33</v>
      </c>
      <c r="AX633" s="13" t="s">
        <v>72</v>
      </c>
      <c r="AY633" s="157" t="s">
        <v>166</v>
      </c>
    </row>
    <row r="634" spans="2:65" s="12" customFormat="1">
      <c r="B634" s="149"/>
      <c r="D634" s="150" t="s">
        <v>177</v>
      </c>
      <c r="E634" s="151" t="s">
        <v>19</v>
      </c>
      <c r="F634" s="152" t="s">
        <v>688</v>
      </c>
      <c r="H634" s="151" t="s">
        <v>19</v>
      </c>
      <c r="I634" s="153"/>
      <c r="L634" s="149"/>
      <c r="M634" s="154"/>
      <c r="T634" s="155"/>
      <c r="AT634" s="151" t="s">
        <v>177</v>
      </c>
      <c r="AU634" s="151" t="s">
        <v>85</v>
      </c>
      <c r="AV634" s="12" t="s">
        <v>79</v>
      </c>
      <c r="AW634" s="12" t="s">
        <v>33</v>
      </c>
      <c r="AX634" s="12" t="s">
        <v>72</v>
      </c>
      <c r="AY634" s="151" t="s">
        <v>166</v>
      </c>
    </row>
    <row r="635" spans="2:65" s="13" customFormat="1">
      <c r="B635" s="156"/>
      <c r="D635" s="150" t="s">
        <v>177</v>
      </c>
      <c r="E635" s="157" t="s">
        <v>19</v>
      </c>
      <c r="F635" s="158" t="s">
        <v>79</v>
      </c>
      <c r="H635" s="159">
        <v>1</v>
      </c>
      <c r="I635" s="160"/>
      <c r="L635" s="156"/>
      <c r="M635" s="161"/>
      <c r="T635" s="162"/>
      <c r="AT635" s="157" t="s">
        <v>177</v>
      </c>
      <c r="AU635" s="157" t="s">
        <v>85</v>
      </c>
      <c r="AV635" s="13" t="s">
        <v>85</v>
      </c>
      <c r="AW635" s="13" t="s">
        <v>33</v>
      </c>
      <c r="AX635" s="13" t="s">
        <v>72</v>
      </c>
      <c r="AY635" s="157" t="s">
        <v>166</v>
      </c>
    </row>
    <row r="636" spans="2:65" s="12" customFormat="1">
      <c r="B636" s="149"/>
      <c r="D636" s="150" t="s">
        <v>177</v>
      </c>
      <c r="E636" s="151" t="s">
        <v>19</v>
      </c>
      <c r="F636" s="152" t="s">
        <v>689</v>
      </c>
      <c r="H636" s="151" t="s">
        <v>19</v>
      </c>
      <c r="I636" s="153"/>
      <c r="L636" s="149"/>
      <c r="M636" s="154"/>
      <c r="T636" s="155"/>
      <c r="AT636" s="151" t="s">
        <v>177</v>
      </c>
      <c r="AU636" s="151" t="s">
        <v>85</v>
      </c>
      <c r="AV636" s="12" t="s">
        <v>79</v>
      </c>
      <c r="AW636" s="12" t="s">
        <v>33</v>
      </c>
      <c r="AX636" s="12" t="s">
        <v>72</v>
      </c>
      <c r="AY636" s="151" t="s">
        <v>166</v>
      </c>
    </row>
    <row r="637" spans="2:65" s="13" customFormat="1">
      <c r="B637" s="156"/>
      <c r="D637" s="150" t="s">
        <v>177</v>
      </c>
      <c r="E637" s="157" t="s">
        <v>19</v>
      </c>
      <c r="F637" s="158" t="s">
        <v>79</v>
      </c>
      <c r="H637" s="159">
        <v>1</v>
      </c>
      <c r="I637" s="160"/>
      <c r="L637" s="156"/>
      <c r="M637" s="161"/>
      <c r="T637" s="162"/>
      <c r="AT637" s="157" t="s">
        <v>177</v>
      </c>
      <c r="AU637" s="157" t="s">
        <v>85</v>
      </c>
      <c r="AV637" s="13" t="s">
        <v>85</v>
      </c>
      <c r="AW637" s="13" t="s">
        <v>33</v>
      </c>
      <c r="AX637" s="13" t="s">
        <v>72</v>
      </c>
      <c r="AY637" s="157" t="s">
        <v>166</v>
      </c>
    </row>
    <row r="638" spans="2:65" s="12" customFormat="1">
      <c r="B638" s="149"/>
      <c r="D638" s="150" t="s">
        <v>177</v>
      </c>
      <c r="E638" s="151" t="s">
        <v>19</v>
      </c>
      <c r="F638" s="152" t="s">
        <v>690</v>
      </c>
      <c r="H638" s="151" t="s">
        <v>19</v>
      </c>
      <c r="I638" s="153"/>
      <c r="L638" s="149"/>
      <c r="M638" s="154"/>
      <c r="T638" s="155"/>
      <c r="AT638" s="151" t="s">
        <v>177</v>
      </c>
      <c r="AU638" s="151" t="s">
        <v>85</v>
      </c>
      <c r="AV638" s="12" t="s">
        <v>79</v>
      </c>
      <c r="AW638" s="12" t="s">
        <v>33</v>
      </c>
      <c r="AX638" s="12" t="s">
        <v>72</v>
      </c>
      <c r="AY638" s="151" t="s">
        <v>166</v>
      </c>
    </row>
    <row r="639" spans="2:65" s="13" customFormat="1">
      <c r="B639" s="156"/>
      <c r="D639" s="150" t="s">
        <v>177</v>
      </c>
      <c r="E639" s="157" t="s">
        <v>19</v>
      </c>
      <c r="F639" s="158" t="s">
        <v>79</v>
      </c>
      <c r="H639" s="159">
        <v>1</v>
      </c>
      <c r="I639" s="160"/>
      <c r="L639" s="156"/>
      <c r="M639" s="161"/>
      <c r="T639" s="162"/>
      <c r="AT639" s="157" t="s">
        <v>177</v>
      </c>
      <c r="AU639" s="157" t="s">
        <v>85</v>
      </c>
      <c r="AV639" s="13" t="s">
        <v>85</v>
      </c>
      <c r="AW639" s="13" t="s">
        <v>33</v>
      </c>
      <c r="AX639" s="13" t="s">
        <v>72</v>
      </c>
      <c r="AY639" s="157" t="s">
        <v>166</v>
      </c>
    </row>
    <row r="640" spans="2:65" s="15" customFormat="1">
      <c r="B640" s="170"/>
      <c r="D640" s="150" t="s">
        <v>177</v>
      </c>
      <c r="E640" s="171" t="s">
        <v>19</v>
      </c>
      <c r="F640" s="172" t="s">
        <v>228</v>
      </c>
      <c r="H640" s="173">
        <v>5</v>
      </c>
      <c r="I640" s="174"/>
      <c r="L640" s="170"/>
      <c r="M640" s="175"/>
      <c r="T640" s="176"/>
      <c r="AT640" s="171" t="s">
        <v>177</v>
      </c>
      <c r="AU640" s="171" t="s">
        <v>85</v>
      </c>
      <c r="AV640" s="15" t="s">
        <v>173</v>
      </c>
      <c r="AW640" s="15" t="s">
        <v>33</v>
      </c>
      <c r="AX640" s="15" t="s">
        <v>79</v>
      </c>
      <c r="AY640" s="171" t="s">
        <v>166</v>
      </c>
    </row>
    <row r="641" spans="2:65" s="1" customFormat="1" ht="16.5" customHeight="1">
      <c r="B641" s="33"/>
      <c r="C641" s="177" t="s">
        <v>691</v>
      </c>
      <c r="D641" s="177" t="s">
        <v>488</v>
      </c>
      <c r="E641" s="178" t="s">
        <v>692</v>
      </c>
      <c r="F641" s="179" t="s">
        <v>693</v>
      </c>
      <c r="G641" s="180" t="s">
        <v>265</v>
      </c>
      <c r="H641" s="181">
        <v>5</v>
      </c>
      <c r="I641" s="182"/>
      <c r="J641" s="183">
        <f>ROUND(I641*H641,2)</f>
        <v>0</v>
      </c>
      <c r="K641" s="179" t="s">
        <v>172</v>
      </c>
      <c r="L641" s="184"/>
      <c r="M641" s="185" t="s">
        <v>19</v>
      </c>
      <c r="N641" s="186" t="s">
        <v>44</v>
      </c>
      <c r="P641" s="141">
        <f>O641*H641</f>
        <v>0</v>
      </c>
      <c r="Q641" s="141">
        <v>3.0000000000000001E-5</v>
      </c>
      <c r="R641" s="141">
        <f>Q641*H641</f>
        <v>1.5000000000000001E-4</v>
      </c>
      <c r="S641" s="141">
        <v>0</v>
      </c>
      <c r="T641" s="142">
        <f>S641*H641</f>
        <v>0</v>
      </c>
      <c r="AR641" s="143" t="s">
        <v>229</v>
      </c>
      <c r="AT641" s="143" t="s">
        <v>488</v>
      </c>
      <c r="AU641" s="143" t="s">
        <v>85</v>
      </c>
      <c r="AY641" s="18" t="s">
        <v>166</v>
      </c>
      <c r="BE641" s="144">
        <f>IF(N641="základní",J641,0)</f>
        <v>0</v>
      </c>
      <c r="BF641" s="144">
        <f>IF(N641="snížená",J641,0)</f>
        <v>0</v>
      </c>
      <c r="BG641" s="144">
        <f>IF(N641="zákl. přenesená",J641,0)</f>
        <v>0</v>
      </c>
      <c r="BH641" s="144">
        <f>IF(N641="sníž. přenesená",J641,0)</f>
        <v>0</v>
      </c>
      <c r="BI641" s="144">
        <f>IF(N641="nulová",J641,0)</f>
        <v>0</v>
      </c>
      <c r="BJ641" s="18" t="s">
        <v>85</v>
      </c>
      <c r="BK641" s="144">
        <f>ROUND(I641*H641,2)</f>
        <v>0</v>
      </c>
      <c r="BL641" s="18" t="s">
        <v>173</v>
      </c>
      <c r="BM641" s="143" t="s">
        <v>694</v>
      </c>
    </row>
    <row r="642" spans="2:65" s="11" customFormat="1" ht="22.9" customHeight="1">
      <c r="B642" s="120"/>
      <c r="D642" s="121" t="s">
        <v>71</v>
      </c>
      <c r="E642" s="130" t="s">
        <v>237</v>
      </c>
      <c r="F642" s="130" t="s">
        <v>695</v>
      </c>
      <c r="I642" s="123"/>
      <c r="J642" s="131">
        <f>BK642</f>
        <v>0</v>
      </c>
      <c r="L642" s="120"/>
      <c r="M642" s="125"/>
      <c r="P642" s="126">
        <f>SUM(P643:P986)</f>
        <v>0</v>
      </c>
      <c r="R642" s="126">
        <f>SUM(R643:R986)</f>
        <v>8.4785989999999992E-2</v>
      </c>
      <c r="T642" s="127">
        <f>SUM(T643:T986)</f>
        <v>186.83141799999999</v>
      </c>
      <c r="AR642" s="121" t="s">
        <v>79</v>
      </c>
      <c r="AT642" s="128" t="s">
        <v>71</v>
      </c>
      <c r="AU642" s="128" t="s">
        <v>79</v>
      </c>
      <c r="AY642" s="121" t="s">
        <v>166</v>
      </c>
      <c r="BK642" s="129">
        <f>SUM(BK643:BK986)</f>
        <v>0</v>
      </c>
    </row>
    <row r="643" spans="2:65" s="1" customFormat="1" ht="24.2" customHeight="1">
      <c r="B643" s="33"/>
      <c r="C643" s="132" t="s">
        <v>696</v>
      </c>
      <c r="D643" s="132" t="s">
        <v>168</v>
      </c>
      <c r="E643" s="133" t="s">
        <v>697</v>
      </c>
      <c r="F643" s="134" t="s">
        <v>698</v>
      </c>
      <c r="G643" s="135" t="s">
        <v>232</v>
      </c>
      <c r="H643" s="136">
        <v>172.11</v>
      </c>
      <c r="I643" s="137"/>
      <c r="J643" s="138">
        <f>ROUND(I643*H643,2)</f>
        <v>0</v>
      </c>
      <c r="K643" s="134" t="s">
        <v>172</v>
      </c>
      <c r="L643" s="33"/>
      <c r="M643" s="139" t="s">
        <v>19</v>
      </c>
      <c r="N643" s="140" t="s">
        <v>44</v>
      </c>
      <c r="P643" s="141">
        <f>O643*H643</f>
        <v>0</v>
      </c>
      <c r="Q643" s="141">
        <v>0</v>
      </c>
      <c r="R643" s="141">
        <f>Q643*H643</f>
        <v>0</v>
      </c>
      <c r="S643" s="141">
        <v>0.13100000000000001</v>
      </c>
      <c r="T643" s="142">
        <f>S643*H643</f>
        <v>22.546410000000002</v>
      </c>
      <c r="AR643" s="143" t="s">
        <v>173</v>
      </c>
      <c r="AT643" s="143" t="s">
        <v>168</v>
      </c>
      <c r="AU643" s="143" t="s">
        <v>85</v>
      </c>
      <c r="AY643" s="18" t="s">
        <v>166</v>
      </c>
      <c r="BE643" s="144">
        <f>IF(N643="základní",J643,0)</f>
        <v>0</v>
      </c>
      <c r="BF643" s="144">
        <f>IF(N643="snížená",J643,0)</f>
        <v>0</v>
      </c>
      <c r="BG643" s="144">
        <f>IF(N643="zákl. přenesená",J643,0)</f>
        <v>0</v>
      </c>
      <c r="BH643" s="144">
        <f>IF(N643="sníž. přenesená",J643,0)</f>
        <v>0</v>
      </c>
      <c r="BI643" s="144">
        <f>IF(N643="nulová",J643,0)</f>
        <v>0</v>
      </c>
      <c r="BJ643" s="18" t="s">
        <v>85</v>
      </c>
      <c r="BK643" s="144">
        <f>ROUND(I643*H643,2)</f>
        <v>0</v>
      </c>
      <c r="BL643" s="18" t="s">
        <v>173</v>
      </c>
      <c r="BM643" s="143" t="s">
        <v>699</v>
      </c>
    </row>
    <row r="644" spans="2:65" s="1" customFormat="1">
      <c r="B644" s="33"/>
      <c r="D644" s="145" t="s">
        <v>175</v>
      </c>
      <c r="F644" s="146" t="s">
        <v>700</v>
      </c>
      <c r="I644" s="147"/>
      <c r="L644" s="33"/>
      <c r="M644" s="148"/>
      <c r="T644" s="54"/>
      <c r="AT644" s="18" t="s">
        <v>175</v>
      </c>
      <c r="AU644" s="18" t="s">
        <v>85</v>
      </c>
    </row>
    <row r="645" spans="2:65" s="12" customFormat="1">
      <c r="B645" s="149"/>
      <c r="D645" s="150" t="s">
        <v>177</v>
      </c>
      <c r="E645" s="151" t="s">
        <v>19</v>
      </c>
      <c r="F645" s="152" t="s">
        <v>213</v>
      </c>
      <c r="H645" s="151" t="s">
        <v>19</v>
      </c>
      <c r="I645" s="153"/>
      <c r="L645" s="149"/>
      <c r="M645" s="154"/>
      <c r="T645" s="155"/>
      <c r="AT645" s="151" t="s">
        <v>177</v>
      </c>
      <c r="AU645" s="151" t="s">
        <v>85</v>
      </c>
      <c r="AV645" s="12" t="s">
        <v>79</v>
      </c>
      <c r="AW645" s="12" t="s">
        <v>33</v>
      </c>
      <c r="AX645" s="12" t="s">
        <v>72</v>
      </c>
      <c r="AY645" s="151" t="s">
        <v>166</v>
      </c>
    </row>
    <row r="646" spans="2:65" s="13" customFormat="1">
      <c r="B646" s="156"/>
      <c r="D646" s="150" t="s">
        <v>177</v>
      </c>
      <c r="E646" s="157" t="s">
        <v>19</v>
      </c>
      <c r="F646" s="158" t="s">
        <v>701</v>
      </c>
      <c r="H646" s="159">
        <v>47.225999999999999</v>
      </c>
      <c r="I646" s="160"/>
      <c r="L646" s="156"/>
      <c r="M646" s="161"/>
      <c r="T646" s="162"/>
      <c r="AT646" s="157" t="s">
        <v>177</v>
      </c>
      <c r="AU646" s="157" t="s">
        <v>85</v>
      </c>
      <c r="AV646" s="13" t="s">
        <v>85</v>
      </c>
      <c r="AW646" s="13" t="s">
        <v>33</v>
      </c>
      <c r="AX646" s="13" t="s">
        <v>72</v>
      </c>
      <c r="AY646" s="157" t="s">
        <v>166</v>
      </c>
    </row>
    <row r="647" spans="2:65" s="13" customFormat="1">
      <c r="B647" s="156"/>
      <c r="D647" s="150" t="s">
        <v>177</v>
      </c>
      <c r="E647" s="157" t="s">
        <v>19</v>
      </c>
      <c r="F647" s="158" t="s">
        <v>702</v>
      </c>
      <c r="H647" s="159">
        <v>-1.6</v>
      </c>
      <c r="I647" s="160"/>
      <c r="L647" s="156"/>
      <c r="M647" s="161"/>
      <c r="T647" s="162"/>
      <c r="AT647" s="157" t="s">
        <v>177</v>
      </c>
      <c r="AU647" s="157" t="s">
        <v>85</v>
      </c>
      <c r="AV647" s="13" t="s">
        <v>85</v>
      </c>
      <c r="AW647" s="13" t="s">
        <v>33</v>
      </c>
      <c r="AX647" s="13" t="s">
        <v>72</v>
      </c>
      <c r="AY647" s="157" t="s">
        <v>166</v>
      </c>
    </row>
    <row r="648" spans="2:65" s="13" customFormat="1">
      <c r="B648" s="156"/>
      <c r="D648" s="150" t="s">
        <v>177</v>
      </c>
      <c r="E648" s="157" t="s">
        <v>19</v>
      </c>
      <c r="F648" s="158" t="s">
        <v>703</v>
      </c>
      <c r="H648" s="159">
        <v>-1.8</v>
      </c>
      <c r="I648" s="160"/>
      <c r="L648" s="156"/>
      <c r="M648" s="161"/>
      <c r="T648" s="162"/>
      <c r="AT648" s="157" t="s">
        <v>177</v>
      </c>
      <c r="AU648" s="157" t="s">
        <v>85</v>
      </c>
      <c r="AV648" s="13" t="s">
        <v>85</v>
      </c>
      <c r="AW648" s="13" t="s">
        <v>33</v>
      </c>
      <c r="AX648" s="13" t="s">
        <v>72</v>
      </c>
      <c r="AY648" s="157" t="s">
        <v>166</v>
      </c>
    </row>
    <row r="649" spans="2:65" s="13" customFormat="1">
      <c r="B649" s="156"/>
      <c r="D649" s="150" t="s">
        <v>177</v>
      </c>
      <c r="E649" s="157" t="s">
        <v>19</v>
      </c>
      <c r="F649" s="158" t="s">
        <v>242</v>
      </c>
      <c r="H649" s="159">
        <v>3.9750000000000001</v>
      </c>
      <c r="I649" s="160"/>
      <c r="L649" s="156"/>
      <c r="M649" s="161"/>
      <c r="T649" s="162"/>
      <c r="AT649" s="157" t="s">
        <v>177</v>
      </c>
      <c r="AU649" s="157" t="s">
        <v>85</v>
      </c>
      <c r="AV649" s="13" t="s">
        <v>85</v>
      </c>
      <c r="AW649" s="13" t="s">
        <v>33</v>
      </c>
      <c r="AX649" s="13" t="s">
        <v>72</v>
      </c>
      <c r="AY649" s="157" t="s">
        <v>166</v>
      </c>
    </row>
    <row r="650" spans="2:65" s="14" customFormat="1">
      <c r="B650" s="163"/>
      <c r="D650" s="150" t="s">
        <v>177</v>
      </c>
      <c r="E650" s="164" t="s">
        <v>19</v>
      </c>
      <c r="F650" s="165" t="s">
        <v>217</v>
      </c>
      <c r="H650" s="166">
        <v>47.801000000000002</v>
      </c>
      <c r="I650" s="167"/>
      <c r="L650" s="163"/>
      <c r="M650" s="168"/>
      <c r="T650" s="169"/>
      <c r="AT650" s="164" t="s">
        <v>177</v>
      </c>
      <c r="AU650" s="164" t="s">
        <v>85</v>
      </c>
      <c r="AV650" s="14" t="s">
        <v>184</v>
      </c>
      <c r="AW650" s="14" t="s">
        <v>33</v>
      </c>
      <c r="AX650" s="14" t="s">
        <v>72</v>
      </c>
      <c r="AY650" s="164" t="s">
        <v>166</v>
      </c>
    </row>
    <row r="651" spans="2:65" s="12" customFormat="1">
      <c r="B651" s="149"/>
      <c r="D651" s="150" t="s">
        <v>177</v>
      </c>
      <c r="E651" s="151" t="s">
        <v>19</v>
      </c>
      <c r="F651" s="152" t="s">
        <v>218</v>
      </c>
      <c r="H651" s="151" t="s">
        <v>19</v>
      </c>
      <c r="I651" s="153"/>
      <c r="L651" s="149"/>
      <c r="M651" s="154"/>
      <c r="T651" s="155"/>
      <c r="AT651" s="151" t="s">
        <v>177</v>
      </c>
      <c r="AU651" s="151" t="s">
        <v>85</v>
      </c>
      <c r="AV651" s="12" t="s">
        <v>79</v>
      </c>
      <c r="AW651" s="12" t="s">
        <v>33</v>
      </c>
      <c r="AX651" s="12" t="s">
        <v>72</v>
      </c>
      <c r="AY651" s="151" t="s">
        <v>166</v>
      </c>
    </row>
    <row r="652" spans="2:65" s="13" customFormat="1">
      <c r="B652" s="156"/>
      <c r="D652" s="150" t="s">
        <v>177</v>
      </c>
      <c r="E652" s="157" t="s">
        <v>19</v>
      </c>
      <c r="F652" s="158" t="s">
        <v>704</v>
      </c>
      <c r="H652" s="159">
        <v>118.295</v>
      </c>
      <c r="I652" s="160"/>
      <c r="L652" s="156"/>
      <c r="M652" s="161"/>
      <c r="T652" s="162"/>
      <c r="AT652" s="157" t="s">
        <v>177</v>
      </c>
      <c r="AU652" s="157" t="s">
        <v>85</v>
      </c>
      <c r="AV652" s="13" t="s">
        <v>85</v>
      </c>
      <c r="AW652" s="13" t="s">
        <v>33</v>
      </c>
      <c r="AX652" s="13" t="s">
        <v>72</v>
      </c>
      <c r="AY652" s="157" t="s">
        <v>166</v>
      </c>
    </row>
    <row r="653" spans="2:65" s="13" customFormat="1">
      <c r="B653" s="156"/>
      <c r="D653" s="150" t="s">
        <v>177</v>
      </c>
      <c r="E653" s="157" t="s">
        <v>19</v>
      </c>
      <c r="F653" s="158" t="s">
        <v>705</v>
      </c>
      <c r="H653" s="159">
        <v>-5.4</v>
      </c>
      <c r="I653" s="160"/>
      <c r="L653" s="156"/>
      <c r="M653" s="161"/>
      <c r="T653" s="162"/>
      <c r="AT653" s="157" t="s">
        <v>177</v>
      </c>
      <c r="AU653" s="157" t="s">
        <v>85</v>
      </c>
      <c r="AV653" s="13" t="s">
        <v>85</v>
      </c>
      <c r="AW653" s="13" t="s">
        <v>33</v>
      </c>
      <c r="AX653" s="13" t="s">
        <v>72</v>
      </c>
      <c r="AY653" s="157" t="s">
        <v>166</v>
      </c>
    </row>
    <row r="654" spans="2:65" s="13" customFormat="1">
      <c r="B654" s="156"/>
      <c r="D654" s="150" t="s">
        <v>177</v>
      </c>
      <c r="E654" s="157" t="s">
        <v>19</v>
      </c>
      <c r="F654" s="158" t="s">
        <v>706</v>
      </c>
      <c r="H654" s="159">
        <v>18.414000000000001</v>
      </c>
      <c r="I654" s="160"/>
      <c r="L654" s="156"/>
      <c r="M654" s="161"/>
      <c r="T654" s="162"/>
      <c r="AT654" s="157" t="s">
        <v>177</v>
      </c>
      <c r="AU654" s="157" t="s">
        <v>85</v>
      </c>
      <c r="AV654" s="13" t="s">
        <v>85</v>
      </c>
      <c r="AW654" s="13" t="s">
        <v>33</v>
      </c>
      <c r="AX654" s="13" t="s">
        <v>72</v>
      </c>
      <c r="AY654" s="157" t="s">
        <v>166</v>
      </c>
    </row>
    <row r="655" spans="2:65" s="13" customFormat="1">
      <c r="B655" s="156"/>
      <c r="D655" s="150" t="s">
        <v>177</v>
      </c>
      <c r="E655" s="157" t="s">
        <v>19</v>
      </c>
      <c r="F655" s="158" t="s">
        <v>707</v>
      </c>
      <c r="H655" s="159">
        <v>-7</v>
      </c>
      <c r="I655" s="160"/>
      <c r="L655" s="156"/>
      <c r="M655" s="161"/>
      <c r="T655" s="162"/>
      <c r="AT655" s="157" t="s">
        <v>177</v>
      </c>
      <c r="AU655" s="157" t="s">
        <v>85</v>
      </c>
      <c r="AV655" s="13" t="s">
        <v>85</v>
      </c>
      <c r="AW655" s="13" t="s">
        <v>33</v>
      </c>
      <c r="AX655" s="13" t="s">
        <v>72</v>
      </c>
      <c r="AY655" s="157" t="s">
        <v>166</v>
      </c>
    </row>
    <row r="656" spans="2:65" s="14" customFormat="1">
      <c r="B656" s="163"/>
      <c r="D656" s="150" t="s">
        <v>177</v>
      </c>
      <c r="E656" s="164" t="s">
        <v>19</v>
      </c>
      <c r="F656" s="165" t="s">
        <v>217</v>
      </c>
      <c r="H656" s="166">
        <v>124.309</v>
      </c>
      <c r="I656" s="167"/>
      <c r="L656" s="163"/>
      <c r="M656" s="168"/>
      <c r="T656" s="169"/>
      <c r="AT656" s="164" t="s">
        <v>177</v>
      </c>
      <c r="AU656" s="164" t="s">
        <v>85</v>
      </c>
      <c r="AV656" s="14" t="s">
        <v>184</v>
      </c>
      <c r="AW656" s="14" t="s">
        <v>33</v>
      </c>
      <c r="AX656" s="14" t="s">
        <v>72</v>
      </c>
      <c r="AY656" s="164" t="s">
        <v>166</v>
      </c>
    </row>
    <row r="657" spans="2:65" s="15" customFormat="1">
      <c r="B657" s="170"/>
      <c r="D657" s="150" t="s">
        <v>177</v>
      </c>
      <c r="E657" s="171" t="s">
        <v>19</v>
      </c>
      <c r="F657" s="172" t="s">
        <v>228</v>
      </c>
      <c r="H657" s="173">
        <v>172.11</v>
      </c>
      <c r="I657" s="174"/>
      <c r="L657" s="170"/>
      <c r="M657" s="175"/>
      <c r="T657" s="176"/>
      <c r="AT657" s="171" t="s">
        <v>177</v>
      </c>
      <c r="AU657" s="171" t="s">
        <v>85</v>
      </c>
      <c r="AV657" s="15" t="s">
        <v>173</v>
      </c>
      <c r="AW657" s="15" t="s">
        <v>33</v>
      </c>
      <c r="AX657" s="15" t="s">
        <v>79</v>
      </c>
      <c r="AY657" s="171" t="s">
        <v>166</v>
      </c>
    </row>
    <row r="658" spans="2:65" s="1" customFormat="1" ht="24.2" customHeight="1">
      <c r="B658" s="33"/>
      <c r="C658" s="132" t="s">
        <v>708</v>
      </c>
      <c r="D658" s="132" t="s">
        <v>168</v>
      </c>
      <c r="E658" s="133" t="s">
        <v>709</v>
      </c>
      <c r="F658" s="134" t="s">
        <v>710</v>
      </c>
      <c r="G658" s="135" t="s">
        <v>232</v>
      </c>
      <c r="H658" s="136">
        <v>2.1269999999999998</v>
      </c>
      <c r="I658" s="137"/>
      <c r="J658" s="138">
        <f>ROUND(I658*H658,2)</f>
        <v>0</v>
      </c>
      <c r="K658" s="134" t="s">
        <v>172</v>
      </c>
      <c r="L658" s="33"/>
      <c r="M658" s="139" t="s">
        <v>19</v>
      </c>
      <c r="N658" s="140" t="s">
        <v>44</v>
      </c>
      <c r="P658" s="141">
        <f>O658*H658</f>
        <v>0</v>
      </c>
      <c r="Q658" s="141">
        <v>0</v>
      </c>
      <c r="R658" s="141">
        <f>Q658*H658</f>
        <v>0</v>
      </c>
      <c r="S658" s="141">
        <v>0.26100000000000001</v>
      </c>
      <c r="T658" s="142">
        <f>S658*H658</f>
        <v>0.55514699999999995</v>
      </c>
      <c r="AR658" s="143" t="s">
        <v>173</v>
      </c>
      <c r="AT658" s="143" t="s">
        <v>168</v>
      </c>
      <c r="AU658" s="143" t="s">
        <v>85</v>
      </c>
      <c r="AY658" s="18" t="s">
        <v>166</v>
      </c>
      <c r="BE658" s="144">
        <f>IF(N658="základní",J658,0)</f>
        <v>0</v>
      </c>
      <c r="BF658" s="144">
        <f>IF(N658="snížená",J658,0)</f>
        <v>0</v>
      </c>
      <c r="BG658" s="144">
        <f>IF(N658="zákl. přenesená",J658,0)</f>
        <v>0</v>
      </c>
      <c r="BH658" s="144">
        <f>IF(N658="sníž. přenesená",J658,0)</f>
        <v>0</v>
      </c>
      <c r="BI658" s="144">
        <f>IF(N658="nulová",J658,0)</f>
        <v>0</v>
      </c>
      <c r="BJ658" s="18" t="s">
        <v>85</v>
      </c>
      <c r="BK658" s="144">
        <f>ROUND(I658*H658,2)</f>
        <v>0</v>
      </c>
      <c r="BL658" s="18" t="s">
        <v>173</v>
      </c>
      <c r="BM658" s="143" t="s">
        <v>711</v>
      </c>
    </row>
    <row r="659" spans="2:65" s="1" customFormat="1">
      <c r="B659" s="33"/>
      <c r="D659" s="145" t="s">
        <v>175</v>
      </c>
      <c r="F659" s="146" t="s">
        <v>712</v>
      </c>
      <c r="I659" s="147"/>
      <c r="L659" s="33"/>
      <c r="M659" s="148"/>
      <c r="T659" s="54"/>
      <c r="AT659" s="18" t="s">
        <v>175</v>
      </c>
      <c r="AU659" s="18" t="s">
        <v>85</v>
      </c>
    </row>
    <row r="660" spans="2:65" s="12" customFormat="1">
      <c r="B660" s="149"/>
      <c r="D660" s="150" t="s">
        <v>177</v>
      </c>
      <c r="E660" s="151" t="s">
        <v>19</v>
      </c>
      <c r="F660" s="152" t="s">
        <v>213</v>
      </c>
      <c r="H660" s="151" t="s">
        <v>19</v>
      </c>
      <c r="I660" s="153"/>
      <c r="L660" s="149"/>
      <c r="M660" s="154"/>
      <c r="T660" s="155"/>
      <c r="AT660" s="151" t="s">
        <v>177</v>
      </c>
      <c r="AU660" s="151" t="s">
        <v>85</v>
      </c>
      <c r="AV660" s="12" t="s">
        <v>79</v>
      </c>
      <c r="AW660" s="12" t="s">
        <v>33</v>
      </c>
      <c r="AX660" s="12" t="s">
        <v>72</v>
      </c>
      <c r="AY660" s="151" t="s">
        <v>166</v>
      </c>
    </row>
    <row r="661" spans="2:65" s="13" customFormat="1">
      <c r="B661" s="156"/>
      <c r="D661" s="150" t="s">
        <v>177</v>
      </c>
      <c r="E661" s="157" t="s">
        <v>19</v>
      </c>
      <c r="F661" s="158" t="s">
        <v>713</v>
      </c>
      <c r="H661" s="159">
        <v>3.927</v>
      </c>
      <c r="I661" s="160"/>
      <c r="L661" s="156"/>
      <c r="M661" s="161"/>
      <c r="T661" s="162"/>
      <c r="AT661" s="157" t="s">
        <v>177</v>
      </c>
      <c r="AU661" s="157" t="s">
        <v>85</v>
      </c>
      <c r="AV661" s="13" t="s">
        <v>85</v>
      </c>
      <c r="AW661" s="13" t="s">
        <v>33</v>
      </c>
      <c r="AX661" s="13" t="s">
        <v>72</v>
      </c>
      <c r="AY661" s="157" t="s">
        <v>166</v>
      </c>
    </row>
    <row r="662" spans="2:65" s="13" customFormat="1">
      <c r="B662" s="156"/>
      <c r="D662" s="150" t="s">
        <v>177</v>
      </c>
      <c r="E662" s="157" t="s">
        <v>19</v>
      </c>
      <c r="F662" s="158" t="s">
        <v>703</v>
      </c>
      <c r="H662" s="159">
        <v>-1.8</v>
      </c>
      <c r="I662" s="160"/>
      <c r="L662" s="156"/>
      <c r="M662" s="161"/>
      <c r="T662" s="162"/>
      <c r="AT662" s="157" t="s">
        <v>177</v>
      </c>
      <c r="AU662" s="157" t="s">
        <v>85</v>
      </c>
      <c r="AV662" s="13" t="s">
        <v>85</v>
      </c>
      <c r="AW662" s="13" t="s">
        <v>33</v>
      </c>
      <c r="AX662" s="13" t="s">
        <v>72</v>
      </c>
      <c r="AY662" s="157" t="s">
        <v>166</v>
      </c>
    </row>
    <row r="663" spans="2:65" s="15" customFormat="1">
      <c r="B663" s="170"/>
      <c r="D663" s="150" t="s">
        <v>177</v>
      </c>
      <c r="E663" s="171" t="s">
        <v>19</v>
      </c>
      <c r="F663" s="172" t="s">
        <v>228</v>
      </c>
      <c r="H663" s="173">
        <v>2.1269999999999998</v>
      </c>
      <c r="I663" s="174"/>
      <c r="L663" s="170"/>
      <c r="M663" s="175"/>
      <c r="T663" s="176"/>
      <c r="AT663" s="171" t="s">
        <v>177</v>
      </c>
      <c r="AU663" s="171" t="s">
        <v>85</v>
      </c>
      <c r="AV663" s="15" t="s">
        <v>173</v>
      </c>
      <c r="AW663" s="15" t="s">
        <v>33</v>
      </c>
      <c r="AX663" s="15" t="s">
        <v>79</v>
      </c>
      <c r="AY663" s="171" t="s">
        <v>166</v>
      </c>
    </row>
    <row r="664" spans="2:65" s="1" customFormat="1" ht="24.2" customHeight="1">
      <c r="B664" s="33"/>
      <c r="C664" s="132" t="s">
        <v>714</v>
      </c>
      <c r="D664" s="132" t="s">
        <v>168</v>
      </c>
      <c r="E664" s="133" t="s">
        <v>715</v>
      </c>
      <c r="F664" s="134" t="s">
        <v>716</v>
      </c>
      <c r="G664" s="135" t="s">
        <v>171</v>
      </c>
      <c r="H664" s="136">
        <v>11.57</v>
      </c>
      <c r="I664" s="137"/>
      <c r="J664" s="138">
        <f>ROUND(I664*H664,2)</f>
        <v>0</v>
      </c>
      <c r="K664" s="134" t="s">
        <v>172</v>
      </c>
      <c r="L664" s="33"/>
      <c r="M664" s="139" t="s">
        <v>19</v>
      </c>
      <c r="N664" s="140" t="s">
        <v>44</v>
      </c>
      <c r="P664" s="141">
        <f>O664*H664</f>
        <v>0</v>
      </c>
      <c r="Q664" s="141">
        <v>0</v>
      </c>
      <c r="R664" s="141">
        <f>Q664*H664</f>
        <v>0</v>
      </c>
      <c r="S664" s="141">
        <v>1.8</v>
      </c>
      <c r="T664" s="142">
        <f>S664*H664</f>
        <v>20.826000000000001</v>
      </c>
      <c r="AR664" s="143" t="s">
        <v>173</v>
      </c>
      <c r="AT664" s="143" t="s">
        <v>168</v>
      </c>
      <c r="AU664" s="143" t="s">
        <v>85</v>
      </c>
      <c r="AY664" s="18" t="s">
        <v>166</v>
      </c>
      <c r="BE664" s="144">
        <f>IF(N664="základní",J664,0)</f>
        <v>0</v>
      </c>
      <c r="BF664" s="144">
        <f>IF(N664="snížená",J664,0)</f>
        <v>0</v>
      </c>
      <c r="BG664" s="144">
        <f>IF(N664="zákl. přenesená",J664,0)</f>
        <v>0</v>
      </c>
      <c r="BH664" s="144">
        <f>IF(N664="sníž. přenesená",J664,0)</f>
        <v>0</v>
      </c>
      <c r="BI664" s="144">
        <f>IF(N664="nulová",J664,0)</f>
        <v>0</v>
      </c>
      <c r="BJ664" s="18" t="s">
        <v>85</v>
      </c>
      <c r="BK664" s="144">
        <f>ROUND(I664*H664,2)</f>
        <v>0</v>
      </c>
      <c r="BL664" s="18" t="s">
        <v>173</v>
      </c>
      <c r="BM664" s="143" t="s">
        <v>717</v>
      </c>
    </row>
    <row r="665" spans="2:65" s="1" customFormat="1">
      <c r="B665" s="33"/>
      <c r="D665" s="145" t="s">
        <v>175</v>
      </c>
      <c r="F665" s="146" t="s">
        <v>718</v>
      </c>
      <c r="I665" s="147"/>
      <c r="L665" s="33"/>
      <c r="M665" s="148"/>
      <c r="T665" s="54"/>
      <c r="AT665" s="18" t="s">
        <v>175</v>
      </c>
      <c r="AU665" s="18" t="s">
        <v>85</v>
      </c>
    </row>
    <row r="666" spans="2:65" s="12" customFormat="1">
      <c r="B666" s="149"/>
      <c r="D666" s="150" t="s">
        <v>177</v>
      </c>
      <c r="E666" s="151" t="s">
        <v>19</v>
      </c>
      <c r="F666" s="152" t="s">
        <v>213</v>
      </c>
      <c r="H666" s="151" t="s">
        <v>19</v>
      </c>
      <c r="I666" s="153"/>
      <c r="L666" s="149"/>
      <c r="M666" s="154"/>
      <c r="T666" s="155"/>
      <c r="AT666" s="151" t="s">
        <v>177</v>
      </c>
      <c r="AU666" s="151" t="s">
        <v>85</v>
      </c>
      <c r="AV666" s="12" t="s">
        <v>79</v>
      </c>
      <c r="AW666" s="12" t="s">
        <v>33</v>
      </c>
      <c r="AX666" s="12" t="s">
        <v>72</v>
      </c>
      <c r="AY666" s="151" t="s">
        <v>166</v>
      </c>
    </row>
    <row r="667" spans="2:65" s="13" customFormat="1">
      <c r="B667" s="156"/>
      <c r="D667" s="150" t="s">
        <v>177</v>
      </c>
      <c r="E667" s="157" t="s">
        <v>19</v>
      </c>
      <c r="F667" s="158" t="s">
        <v>719</v>
      </c>
      <c r="H667" s="159">
        <v>2.5630000000000002</v>
      </c>
      <c r="I667" s="160"/>
      <c r="L667" s="156"/>
      <c r="M667" s="161"/>
      <c r="T667" s="162"/>
      <c r="AT667" s="157" t="s">
        <v>177</v>
      </c>
      <c r="AU667" s="157" t="s">
        <v>85</v>
      </c>
      <c r="AV667" s="13" t="s">
        <v>85</v>
      </c>
      <c r="AW667" s="13" t="s">
        <v>33</v>
      </c>
      <c r="AX667" s="13" t="s">
        <v>72</v>
      </c>
      <c r="AY667" s="157" t="s">
        <v>166</v>
      </c>
    </row>
    <row r="668" spans="2:65" s="13" customFormat="1">
      <c r="B668" s="156"/>
      <c r="D668" s="150" t="s">
        <v>177</v>
      </c>
      <c r="E668" s="157" t="s">
        <v>19</v>
      </c>
      <c r="F668" s="158" t="s">
        <v>720</v>
      </c>
      <c r="H668" s="159">
        <v>-0.54</v>
      </c>
      <c r="I668" s="160"/>
      <c r="L668" s="156"/>
      <c r="M668" s="161"/>
      <c r="T668" s="162"/>
      <c r="AT668" s="157" t="s">
        <v>177</v>
      </c>
      <c r="AU668" s="157" t="s">
        <v>85</v>
      </c>
      <c r="AV668" s="13" t="s">
        <v>85</v>
      </c>
      <c r="AW668" s="13" t="s">
        <v>33</v>
      </c>
      <c r="AX668" s="13" t="s">
        <v>72</v>
      </c>
      <c r="AY668" s="157" t="s">
        <v>166</v>
      </c>
    </row>
    <row r="669" spans="2:65" s="13" customFormat="1">
      <c r="B669" s="156"/>
      <c r="D669" s="150" t="s">
        <v>177</v>
      </c>
      <c r="E669" s="157" t="s">
        <v>19</v>
      </c>
      <c r="F669" s="158" t="s">
        <v>721</v>
      </c>
      <c r="H669" s="159">
        <v>1.637</v>
      </c>
      <c r="I669" s="160"/>
      <c r="L669" s="156"/>
      <c r="M669" s="161"/>
      <c r="T669" s="162"/>
      <c r="AT669" s="157" t="s">
        <v>177</v>
      </c>
      <c r="AU669" s="157" t="s">
        <v>85</v>
      </c>
      <c r="AV669" s="13" t="s">
        <v>85</v>
      </c>
      <c r="AW669" s="13" t="s">
        <v>33</v>
      </c>
      <c r="AX669" s="13" t="s">
        <v>72</v>
      </c>
      <c r="AY669" s="157" t="s">
        <v>166</v>
      </c>
    </row>
    <row r="670" spans="2:65" s="13" customFormat="1">
      <c r="B670" s="156"/>
      <c r="D670" s="150" t="s">
        <v>177</v>
      </c>
      <c r="E670" s="157" t="s">
        <v>19</v>
      </c>
      <c r="F670" s="158" t="s">
        <v>722</v>
      </c>
      <c r="H670" s="159">
        <v>2.7080000000000002</v>
      </c>
      <c r="I670" s="160"/>
      <c r="L670" s="156"/>
      <c r="M670" s="161"/>
      <c r="T670" s="162"/>
      <c r="AT670" s="157" t="s">
        <v>177</v>
      </c>
      <c r="AU670" s="157" t="s">
        <v>85</v>
      </c>
      <c r="AV670" s="13" t="s">
        <v>85</v>
      </c>
      <c r="AW670" s="13" t="s">
        <v>33</v>
      </c>
      <c r="AX670" s="13" t="s">
        <v>72</v>
      </c>
      <c r="AY670" s="157" t="s">
        <v>166</v>
      </c>
    </row>
    <row r="671" spans="2:65" s="13" customFormat="1">
      <c r="B671" s="156"/>
      <c r="D671" s="150" t="s">
        <v>177</v>
      </c>
      <c r="E671" s="157" t="s">
        <v>19</v>
      </c>
      <c r="F671" s="158" t="s">
        <v>720</v>
      </c>
      <c r="H671" s="159">
        <v>-0.54</v>
      </c>
      <c r="I671" s="160"/>
      <c r="L671" s="156"/>
      <c r="M671" s="161"/>
      <c r="T671" s="162"/>
      <c r="AT671" s="157" t="s">
        <v>177</v>
      </c>
      <c r="AU671" s="157" t="s">
        <v>85</v>
      </c>
      <c r="AV671" s="13" t="s">
        <v>85</v>
      </c>
      <c r="AW671" s="13" t="s">
        <v>33</v>
      </c>
      <c r="AX671" s="13" t="s">
        <v>72</v>
      </c>
      <c r="AY671" s="157" t="s">
        <v>166</v>
      </c>
    </row>
    <row r="672" spans="2:65" s="14" customFormat="1">
      <c r="B672" s="163"/>
      <c r="D672" s="150" t="s">
        <v>177</v>
      </c>
      <c r="E672" s="164" t="s">
        <v>19</v>
      </c>
      <c r="F672" s="165" t="s">
        <v>217</v>
      </c>
      <c r="H672" s="166">
        <v>5.8280000000000003</v>
      </c>
      <c r="I672" s="167"/>
      <c r="L672" s="163"/>
      <c r="M672" s="168"/>
      <c r="T672" s="169"/>
      <c r="AT672" s="164" t="s">
        <v>177</v>
      </c>
      <c r="AU672" s="164" t="s">
        <v>85</v>
      </c>
      <c r="AV672" s="14" t="s">
        <v>184</v>
      </c>
      <c r="AW672" s="14" t="s">
        <v>33</v>
      </c>
      <c r="AX672" s="14" t="s">
        <v>72</v>
      </c>
      <c r="AY672" s="164" t="s">
        <v>166</v>
      </c>
    </row>
    <row r="673" spans="2:65" s="12" customFormat="1">
      <c r="B673" s="149"/>
      <c r="D673" s="150" t="s">
        <v>177</v>
      </c>
      <c r="E673" s="151" t="s">
        <v>19</v>
      </c>
      <c r="F673" s="152" t="s">
        <v>218</v>
      </c>
      <c r="H673" s="151" t="s">
        <v>19</v>
      </c>
      <c r="I673" s="153"/>
      <c r="L673" s="149"/>
      <c r="M673" s="154"/>
      <c r="T673" s="155"/>
      <c r="AT673" s="151" t="s">
        <v>177</v>
      </c>
      <c r="AU673" s="151" t="s">
        <v>85</v>
      </c>
      <c r="AV673" s="12" t="s">
        <v>79</v>
      </c>
      <c r="AW673" s="12" t="s">
        <v>33</v>
      </c>
      <c r="AX673" s="12" t="s">
        <v>72</v>
      </c>
      <c r="AY673" s="151" t="s">
        <v>166</v>
      </c>
    </row>
    <row r="674" spans="2:65" s="13" customFormat="1">
      <c r="B674" s="156"/>
      <c r="D674" s="150" t="s">
        <v>177</v>
      </c>
      <c r="E674" s="157" t="s">
        <v>19</v>
      </c>
      <c r="F674" s="158" t="s">
        <v>723</v>
      </c>
      <c r="H674" s="159">
        <v>0.4</v>
      </c>
      <c r="I674" s="160"/>
      <c r="L674" s="156"/>
      <c r="M674" s="161"/>
      <c r="T674" s="162"/>
      <c r="AT674" s="157" t="s">
        <v>177</v>
      </c>
      <c r="AU674" s="157" t="s">
        <v>85</v>
      </c>
      <c r="AV674" s="13" t="s">
        <v>85</v>
      </c>
      <c r="AW674" s="13" t="s">
        <v>33</v>
      </c>
      <c r="AX674" s="13" t="s">
        <v>72</v>
      </c>
      <c r="AY674" s="157" t="s">
        <v>166</v>
      </c>
    </row>
    <row r="675" spans="2:65" s="13" customFormat="1">
      <c r="B675" s="156"/>
      <c r="D675" s="150" t="s">
        <v>177</v>
      </c>
      <c r="E675" s="157" t="s">
        <v>19</v>
      </c>
      <c r="F675" s="158" t="s">
        <v>724</v>
      </c>
      <c r="H675" s="159">
        <v>0.23799999999999999</v>
      </c>
      <c r="I675" s="160"/>
      <c r="L675" s="156"/>
      <c r="M675" s="161"/>
      <c r="T675" s="162"/>
      <c r="AT675" s="157" t="s">
        <v>177</v>
      </c>
      <c r="AU675" s="157" t="s">
        <v>85</v>
      </c>
      <c r="AV675" s="13" t="s">
        <v>85</v>
      </c>
      <c r="AW675" s="13" t="s">
        <v>33</v>
      </c>
      <c r="AX675" s="13" t="s">
        <v>72</v>
      </c>
      <c r="AY675" s="157" t="s">
        <v>166</v>
      </c>
    </row>
    <row r="676" spans="2:65" s="13" customFormat="1">
      <c r="B676" s="156"/>
      <c r="D676" s="150" t="s">
        <v>177</v>
      </c>
      <c r="E676" s="157" t="s">
        <v>19</v>
      </c>
      <c r="F676" s="158" t="s">
        <v>725</v>
      </c>
      <c r="H676" s="159">
        <v>0.71299999999999997</v>
      </c>
      <c r="I676" s="160"/>
      <c r="L676" s="156"/>
      <c r="M676" s="161"/>
      <c r="T676" s="162"/>
      <c r="AT676" s="157" t="s">
        <v>177</v>
      </c>
      <c r="AU676" s="157" t="s">
        <v>85</v>
      </c>
      <c r="AV676" s="13" t="s">
        <v>85</v>
      </c>
      <c r="AW676" s="13" t="s">
        <v>33</v>
      </c>
      <c r="AX676" s="13" t="s">
        <v>72</v>
      </c>
      <c r="AY676" s="157" t="s">
        <v>166</v>
      </c>
    </row>
    <row r="677" spans="2:65" s="13" customFormat="1">
      <c r="B677" s="156"/>
      <c r="D677" s="150" t="s">
        <v>177</v>
      </c>
      <c r="E677" s="157" t="s">
        <v>19</v>
      </c>
      <c r="F677" s="158" t="s">
        <v>726</v>
      </c>
      <c r="H677" s="159">
        <v>1.5309999999999999</v>
      </c>
      <c r="I677" s="160"/>
      <c r="L677" s="156"/>
      <c r="M677" s="161"/>
      <c r="T677" s="162"/>
      <c r="AT677" s="157" t="s">
        <v>177</v>
      </c>
      <c r="AU677" s="157" t="s">
        <v>85</v>
      </c>
      <c r="AV677" s="13" t="s">
        <v>85</v>
      </c>
      <c r="AW677" s="13" t="s">
        <v>33</v>
      </c>
      <c r="AX677" s="13" t="s">
        <v>72</v>
      </c>
      <c r="AY677" s="157" t="s">
        <v>166</v>
      </c>
    </row>
    <row r="678" spans="2:65" s="13" customFormat="1">
      <c r="B678" s="156"/>
      <c r="D678" s="150" t="s">
        <v>177</v>
      </c>
      <c r="E678" s="157" t="s">
        <v>19</v>
      </c>
      <c r="F678" s="158" t="s">
        <v>727</v>
      </c>
      <c r="H678" s="159">
        <v>0.22</v>
      </c>
      <c r="I678" s="160"/>
      <c r="L678" s="156"/>
      <c r="M678" s="161"/>
      <c r="T678" s="162"/>
      <c r="AT678" s="157" t="s">
        <v>177</v>
      </c>
      <c r="AU678" s="157" t="s">
        <v>85</v>
      </c>
      <c r="AV678" s="13" t="s">
        <v>85</v>
      </c>
      <c r="AW678" s="13" t="s">
        <v>33</v>
      </c>
      <c r="AX678" s="13" t="s">
        <v>72</v>
      </c>
      <c r="AY678" s="157" t="s">
        <v>166</v>
      </c>
    </row>
    <row r="679" spans="2:65" s="13" customFormat="1">
      <c r="B679" s="156"/>
      <c r="D679" s="150" t="s">
        <v>177</v>
      </c>
      <c r="E679" s="157" t="s">
        <v>19</v>
      </c>
      <c r="F679" s="158" t="s">
        <v>728</v>
      </c>
      <c r="H679" s="159">
        <v>1.254</v>
      </c>
      <c r="I679" s="160"/>
      <c r="L679" s="156"/>
      <c r="M679" s="161"/>
      <c r="T679" s="162"/>
      <c r="AT679" s="157" t="s">
        <v>177</v>
      </c>
      <c r="AU679" s="157" t="s">
        <v>85</v>
      </c>
      <c r="AV679" s="13" t="s">
        <v>85</v>
      </c>
      <c r="AW679" s="13" t="s">
        <v>33</v>
      </c>
      <c r="AX679" s="13" t="s">
        <v>72</v>
      </c>
      <c r="AY679" s="157" t="s">
        <v>166</v>
      </c>
    </row>
    <row r="680" spans="2:65" s="13" customFormat="1">
      <c r="B680" s="156"/>
      <c r="D680" s="150" t="s">
        <v>177</v>
      </c>
      <c r="E680" s="157" t="s">
        <v>19</v>
      </c>
      <c r="F680" s="158" t="s">
        <v>729</v>
      </c>
      <c r="H680" s="159">
        <v>1.2210000000000001</v>
      </c>
      <c r="I680" s="160"/>
      <c r="L680" s="156"/>
      <c r="M680" s="161"/>
      <c r="T680" s="162"/>
      <c r="AT680" s="157" t="s">
        <v>177</v>
      </c>
      <c r="AU680" s="157" t="s">
        <v>85</v>
      </c>
      <c r="AV680" s="13" t="s">
        <v>85</v>
      </c>
      <c r="AW680" s="13" t="s">
        <v>33</v>
      </c>
      <c r="AX680" s="13" t="s">
        <v>72</v>
      </c>
      <c r="AY680" s="157" t="s">
        <v>166</v>
      </c>
    </row>
    <row r="681" spans="2:65" s="13" customFormat="1">
      <c r="B681" s="156"/>
      <c r="D681" s="150" t="s">
        <v>177</v>
      </c>
      <c r="E681" s="157" t="s">
        <v>19</v>
      </c>
      <c r="F681" s="158" t="s">
        <v>730</v>
      </c>
      <c r="H681" s="159">
        <v>0.16500000000000001</v>
      </c>
      <c r="I681" s="160"/>
      <c r="L681" s="156"/>
      <c r="M681" s="161"/>
      <c r="T681" s="162"/>
      <c r="AT681" s="157" t="s">
        <v>177</v>
      </c>
      <c r="AU681" s="157" t="s">
        <v>85</v>
      </c>
      <c r="AV681" s="13" t="s">
        <v>85</v>
      </c>
      <c r="AW681" s="13" t="s">
        <v>33</v>
      </c>
      <c r="AX681" s="13" t="s">
        <v>72</v>
      </c>
      <c r="AY681" s="157" t="s">
        <v>166</v>
      </c>
    </row>
    <row r="682" spans="2:65" s="14" customFormat="1">
      <c r="B682" s="163"/>
      <c r="D682" s="150" t="s">
        <v>177</v>
      </c>
      <c r="E682" s="164" t="s">
        <v>19</v>
      </c>
      <c r="F682" s="165" t="s">
        <v>217</v>
      </c>
      <c r="H682" s="166">
        <v>5.742</v>
      </c>
      <c r="I682" s="167"/>
      <c r="L682" s="163"/>
      <c r="M682" s="168"/>
      <c r="T682" s="169"/>
      <c r="AT682" s="164" t="s">
        <v>177</v>
      </c>
      <c r="AU682" s="164" t="s">
        <v>85</v>
      </c>
      <c r="AV682" s="14" t="s">
        <v>184</v>
      </c>
      <c r="AW682" s="14" t="s">
        <v>33</v>
      </c>
      <c r="AX682" s="14" t="s">
        <v>72</v>
      </c>
      <c r="AY682" s="164" t="s">
        <v>166</v>
      </c>
    </row>
    <row r="683" spans="2:65" s="15" customFormat="1">
      <c r="B683" s="170"/>
      <c r="D683" s="150" t="s">
        <v>177</v>
      </c>
      <c r="E683" s="171" t="s">
        <v>19</v>
      </c>
      <c r="F683" s="172" t="s">
        <v>228</v>
      </c>
      <c r="H683" s="173">
        <v>11.57</v>
      </c>
      <c r="I683" s="174"/>
      <c r="L683" s="170"/>
      <c r="M683" s="175"/>
      <c r="T683" s="176"/>
      <c r="AT683" s="171" t="s">
        <v>177</v>
      </c>
      <c r="AU683" s="171" t="s">
        <v>85</v>
      </c>
      <c r="AV683" s="15" t="s">
        <v>173</v>
      </c>
      <c r="AW683" s="15" t="s">
        <v>33</v>
      </c>
      <c r="AX683" s="15" t="s">
        <v>79</v>
      </c>
      <c r="AY683" s="171" t="s">
        <v>166</v>
      </c>
    </row>
    <row r="684" spans="2:65" s="1" customFormat="1" ht="16.5" customHeight="1">
      <c r="B684" s="33"/>
      <c r="C684" s="132" t="s">
        <v>731</v>
      </c>
      <c r="D684" s="132" t="s">
        <v>168</v>
      </c>
      <c r="E684" s="133" t="s">
        <v>732</v>
      </c>
      <c r="F684" s="134" t="s">
        <v>733</v>
      </c>
      <c r="G684" s="135" t="s">
        <v>171</v>
      </c>
      <c r="H684" s="136">
        <v>9.6</v>
      </c>
      <c r="I684" s="137"/>
      <c r="J684" s="138">
        <f>ROUND(I684*H684,2)</f>
        <v>0</v>
      </c>
      <c r="K684" s="134" t="s">
        <v>172</v>
      </c>
      <c r="L684" s="33"/>
      <c r="M684" s="139" t="s">
        <v>19</v>
      </c>
      <c r="N684" s="140" t="s">
        <v>44</v>
      </c>
      <c r="P684" s="141">
        <f>O684*H684</f>
        <v>0</v>
      </c>
      <c r="Q684" s="141">
        <v>0</v>
      </c>
      <c r="R684" s="141">
        <f>Q684*H684</f>
        <v>0</v>
      </c>
      <c r="S684" s="141">
        <v>2.4</v>
      </c>
      <c r="T684" s="142">
        <f>S684*H684</f>
        <v>23.04</v>
      </c>
      <c r="AR684" s="143" t="s">
        <v>173</v>
      </c>
      <c r="AT684" s="143" t="s">
        <v>168</v>
      </c>
      <c r="AU684" s="143" t="s">
        <v>85</v>
      </c>
      <c r="AY684" s="18" t="s">
        <v>166</v>
      </c>
      <c r="BE684" s="144">
        <f>IF(N684="základní",J684,0)</f>
        <v>0</v>
      </c>
      <c r="BF684" s="144">
        <f>IF(N684="snížená",J684,0)</f>
        <v>0</v>
      </c>
      <c r="BG684" s="144">
        <f>IF(N684="zákl. přenesená",J684,0)</f>
        <v>0</v>
      </c>
      <c r="BH684" s="144">
        <f>IF(N684="sníž. přenesená",J684,0)</f>
        <v>0</v>
      </c>
      <c r="BI684" s="144">
        <f>IF(N684="nulová",J684,0)</f>
        <v>0</v>
      </c>
      <c r="BJ684" s="18" t="s">
        <v>85</v>
      </c>
      <c r="BK684" s="144">
        <f>ROUND(I684*H684,2)</f>
        <v>0</v>
      </c>
      <c r="BL684" s="18" t="s">
        <v>173</v>
      </c>
      <c r="BM684" s="143" t="s">
        <v>734</v>
      </c>
    </row>
    <row r="685" spans="2:65" s="1" customFormat="1">
      <c r="B685" s="33"/>
      <c r="D685" s="145" t="s">
        <v>175</v>
      </c>
      <c r="F685" s="146" t="s">
        <v>735</v>
      </c>
      <c r="I685" s="147"/>
      <c r="L685" s="33"/>
      <c r="M685" s="148"/>
      <c r="T685" s="54"/>
      <c r="AT685" s="18" t="s">
        <v>175</v>
      </c>
      <c r="AU685" s="18" t="s">
        <v>85</v>
      </c>
    </row>
    <row r="686" spans="2:65" s="12" customFormat="1">
      <c r="B686" s="149"/>
      <c r="D686" s="150" t="s">
        <v>177</v>
      </c>
      <c r="E686" s="151" t="s">
        <v>19</v>
      </c>
      <c r="F686" s="152" t="s">
        <v>736</v>
      </c>
      <c r="H686" s="151" t="s">
        <v>19</v>
      </c>
      <c r="I686" s="153"/>
      <c r="L686" s="149"/>
      <c r="M686" s="154"/>
      <c r="T686" s="155"/>
      <c r="AT686" s="151" t="s">
        <v>177</v>
      </c>
      <c r="AU686" s="151" t="s">
        <v>85</v>
      </c>
      <c r="AV686" s="12" t="s">
        <v>79</v>
      </c>
      <c r="AW686" s="12" t="s">
        <v>33</v>
      </c>
      <c r="AX686" s="12" t="s">
        <v>72</v>
      </c>
      <c r="AY686" s="151" t="s">
        <v>166</v>
      </c>
    </row>
    <row r="687" spans="2:65" s="13" customFormat="1">
      <c r="B687" s="156"/>
      <c r="D687" s="150" t="s">
        <v>177</v>
      </c>
      <c r="E687" s="157" t="s">
        <v>19</v>
      </c>
      <c r="F687" s="158" t="s">
        <v>737</v>
      </c>
      <c r="H687" s="159">
        <v>9.6</v>
      </c>
      <c r="I687" s="160"/>
      <c r="L687" s="156"/>
      <c r="M687" s="161"/>
      <c r="T687" s="162"/>
      <c r="AT687" s="157" t="s">
        <v>177</v>
      </c>
      <c r="AU687" s="157" t="s">
        <v>85</v>
      </c>
      <c r="AV687" s="13" t="s">
        <v>85</v>
      </c>
      <c r="AW687" s="13" t="s">
        <v>33</v>
      </c>
      <c r="AX687" s="13" t="s">
        <v>79</v>
      </c>
      <c r="AY687" s="157" t="s">
        <v>166</v>
      </c>
    </row>
    <row r="688" spans="2:65" s="1" customFormat="1" ht="16.5" customHeight="1">
      <c r="B688" s="33"/>
      <c r="C688" s="132" t="s">
        <v>738</v>
      </c>
      <c r="D688" s="132" t="s">
        <v>168</v>
      </c>
      <c r="E688" s="133" t="s">
        <v>739</v>
      </c>
      <c r="F688" s="134" t="s">
        <v>740</v>
      </c>
      <c r="G688" s="135" t="s">
        <v>171</v>
      </c>
      <c r="H688" s="136">
        <v>3.4969999999999999</v>
      </c>
      <c r="I688" s="137"/>
      <c r="J688" s="138">
        <f>ROUND(I688*H688,2)</f>
        <v>0</v>
      </c>
      <c r="K688" s="134" t="s">
        <v>172</v>
      </c>
      <c r="L688" s="33"/>
      <c r="M688" s="139" t="s">
        <v>19</v>
      </c>
      <c r="N688" s="140" t="s">
        <v>44</v>
      </c>
      <c r="P688" s="141">
        <f>O688*H688</f>
        <v>0</v>
      </c>
      <c r="Q688" s="141">
        <v>0</v>
      </c>
      <c r="R688" s="141">
        <f>Q688*H688</f>
        <v>0</v>
      </c>
      <c r="S688" s="141">
        <v>2.2000000000000002</v>
      </c>
      <c r="T688" s="142">
        <f>S688*H688</f>
        <v>7.6934000000000005</v>
      </c>
      <c r="AR688" s="143" t="s">
        <v>173</v>
      </c>
      <c r="AT688" s="143" t="s">
        <v>168</v>
      </c>
      <c r="AU688" s="143" t="s">
        <v>85</v>
      </c>
      <c r="AY688" s="18" t="s">
        <v>166</v>
      </c>
      <c r="BE688" s="144">
        <f>IF(N688="základní",J688,0)</f>
        <v>0</v>
      </c>
      <c r="BF688" s="144">
        <f>IF(N688="snížená",J688,0)</f>
        <v>0</v>
      </c>
      <c r="BG688" s="144">
        <f>IF(N688="zákl. přenesená",J688,0)</f>
        <v>0</v>
      </c>
      <c r="BH688" s="144">
        <f>IF(N688="sníž. přenesená",J688,0)</f>
        <v>0</v>
      </c>
      <c r="BI688" s="144">
        <f>IF(N688="nulová",J688,0)</f>
        <v>0</v>
      </c>
      <c r="BJ688" s="18" t="s">
        <v>85</v>
      </c>
      <c r="BK688" s="144">
        <f>ROUND(I688*H688,2)</f>
        <v>0</v>
      </c>
      <c r="BL688" s="18" t="s">
        <v>173</v>
      </c>
      <c r="BM688" s="143" t="s">
        <v>741</v>
      </c>
    </row>
    <row r="689" spans="2:65" s="1" customFormat="1">
      <c r="B689" s="33"/>
      <c r="D689" s="145" t="s">
        <v>175</v>
      </c>
      <c r="F689" s="146" t="s">
        <v>742</v>
      </c>
      <c r="I689" s="147"/>
      <c r="L689" s="33"/>
      <c r="M689" s="148"/>
      <c r="T689" s="54"/>
      <c r="AT689" s="18" t="s">
        <v>175</v>
      </c>
      <c r="AU689" s="18" t="s">
        <v>85</v>
      </c>
    </row>
    <row r="690" spans="2:65" s="12" customFormat="1">
      <c r="B690" s="149"/>
      <c r="D690" s="150" t="s">
        <v>177</v>
      </c>
      <c r="E690" s="151" t="s">
        <v>19</v>
      </c>
      <c r="F690" s="152" t="s">
        <v>743</v>
      </c>
      <c r="H690" s="151" t="s">
        <v>19</v>
      </c>
      <c r="I690" s="153"/>
      <c r="L690" s="149"/>
      <c r="M690" s="154"/>
      <c r="T690" s="155"/>
      <c r="AT690" s="151" t="s">
        <v>177</v>
      </c>
      <c r="AU690" s="151" t="s">
        <v>85</v>
      </c>
      <c r="AV690" s="12" t="s">
        <v>79</v>
      </c>
      <c r="AW690" s="12" t="s">
        <v>33</v>
      </c>
      <c r="AX690" s="12" t="s">
        <v>72</v>
      </c>
      <c r="AY690" s="151" t="s">
        <v>166</v>
      </c>
    </row>
    <row r="691" spans="2:65" s="13" customFormat="1">
      <c r="B691" s="156"/>
      <c r="D691" s="150" t="s">
        <v>177</v>
      </c>
      <c r="E691" s="157" t="s">
        <v>19</v>
      </c>
      <c r="F691" s="158" t="s">
        <v>744</v>
      </c>
      <c r="H691" s="159">
        <v>3.4969999999999999</v>
      </c>
      <c r="I691" s="160"/>
      <c r="L691" s="156"/>
      <c r="M691" s="161"/>
      <c r="T691" s="162"/>
      <c r="AT691" s="157" t="s">
        <v>177</v>
      </c>
      <c r="AU691" s="157" t="s">
        <v>85</v>
      </c>
      <c r="AV691" s="13" t="s">
        <v>85</v>
      </c>
      <c r="AW691" s="13" t="s">
        <v>33</v>
      </c>
      <c r="AX691" s="13" t="s">
        <v>79</v>
      </c>
      <c r="AY691" s="157" t="s">
        <v>166</v>
      </c>
    </row>
    <row r="692" spans="2:65" s="1" customFormat="1" ht="21.75" customHeight="1">
      <c r="B692" s="33"/>
      <c r="C692" s="132" t="s">
        <v>745</v>
      </c>
      <c r="D692" s="132" t="s">
        <v>168</v>
      </c>
      <c r="E692" s="133" t="s">
        <v>746</v>
      </c>
      <c r="F692" s="134" t="s">
        <v>747</v>
      </c>
      <c r="G692" s="135" t="s">
        <v>171</v>
      </c>
      <c r="H692" s="136">
        <v>3.4969999999999999</v>
      </c>
      <c r="I692" s="137"/>
      <c r="J692" s="138">
        <f>ROUND(I692*H692,2)</f>
        <v>0</v>
      </c>
      <c r="K692" s="134" t="s">
        <v>172</v>
      </c>
      <c r="L692" s="33"/>
      <c r="M692" s="139" t="s">
        <v>19</v>
      </c>
      <c r="N692" s="140" t="s">
        <v>44</v>
      </c>
      <c r="P692" s="141">
        <f>O692*H692</f>
        <v>0</v>
      </c>
      <c r="Q692" s="141">
        <v>0</v>
      </c>
      <c r="R692" s="141">
        <f>Q692*H692</f>
        <v>0</v>
      </c>
      <c r="S692" s="141">
        <v>4.3999999999999997E-2</v>
      </c>
      <c r="T692" s="142">
        <f>S692*H692</f>
        <v>0.15386799999999998</v>
      </c>
      <c r="AR692" s="143" t="s">
        <v>173</v>
      </c>
      <c r="AT692" s="143" t="s">
        <v>168</v>
      </c>
      <c r="AU692" s="143" t="s">
        <v>85</v>
      </c>
      <c r="AY692" s="18" t="s">
        <v>166</v>
      </c>
      <c r="BE692" s="144">
        <f>IF(N692="základní",J692,0)</f>
        <v>0</v>
      </c>
      <c r="BF692" s="144">
        <f>IF(N692="snížená",J692,0)</f>
        <v>0</v>
      </c>
      <c r="BG692" s="144">
        <f>IF(N692="zákl. přenesená",J692,0)</f>
        <v>0</v>
      </c>
      <c r="BH692" s="144">
        <f>IF(N692="sníž. přenesená",J692,0)</f>
        <v>0</v>
      </c>
      <c r="BI692" s="144">
        <f>IF(N692="nulová",J692,0)</f>
        <v>0</v>
      </c>
      <c r="BJ692" s="18" t="s">
        <v>85</v>
      </c>
      <c r="BK692" s="144">
        <f>ROUND(I692*H692,2)</f>
        <v>0</v>
      </c>
      <c r="BL692" s="18" t="s">
        <v>173</v>
      </c>
      <c r="BM692" s="143" t="s">
        <v>748</v>
      </c>
    </row>
    <row r="693" spans="2:65" s="1" customFormat="1">
      <c r="B693" s="33"/>
      <c r="D693" s="145" t="s">
        <v>175</v>
      </c>
      <c r="F693" s="146" t="s">
        <v>749</v>
      </c>
      <c r="I693" s="147"/>
      <c r="L693" s="33"/>
      <c r="M693" s="148"/>
      <c r="T693" s="54"/>
      <c r="AT693" s="18" t="s">
        <v>175</v>
      </c>
      <c r="AU693" s="18" t="s">
        <v>85</v>
      </c>
    </row>
    <row r="694" spans="2:65" s="1" customFormat="1" ht="16.5" customHeight="1">
      <c r="B694" s="33"/>
      <c r="C694" s="132" t="s">
        <v>750</v>
      </c>
      <c r="D694" s="132" t="s">
        <v>168</v>
      </c>
      <c r="E694" s="133" t="s">
        <v>751</v>
      </c>
      <c r="F694" s="134" t="s">
        <v>752</v>
      </c>
      <c r="G694" s="135" t="s">
        <v>232</v>
      </c>
      <c r="H694" s="136">
        <v>39.914999999999999</v>
      </c>
      <c r="I694" s="137"/>
      <c r="J694" s="138">
        <f>ROUND(I694*H694,2)</f>
        <v>0</v>
      </c>
      <c r="K694" s="134" t="s">
        <v>172</v>
      </c>
      <c r="L694" s="33"/>
      <c r="M694" s="139" t="s">
        <v>19</v>
      </c>
      <c r="N694" s="140" t="s">
        <v>44</v>
      </c>
      <c r="P694" s="141">
        <f>O694*H694</f>
        <v>0</v>
      </c>
      <c r="Q694" s="141">
        <v>0</v>
      </c>
      <c r="R694" s="141">
        <f>Q694*H694</f>
        <v>0</v>
      </c>
      <c r="S694" s="141">
        <v>0.09</v>
      </c>
      <c r="T694" s="142">
        <f>S694*H694</f>
        <v>3.5923499999999997</v>
      </c>
      <c r="AR694" s="143" t="s">
        <v>173</v>
      </c>
      <c r="AT694" s="143" t="s">
        <v>168</v>
      </c>
      <c r="AU694" s="143" t="s">
        <v>85</v>
      </c>
      <c r="AY694" s="18" t="s">
        <v>166</v>
      </c>
      <c r="BE694" s="144">
        <f>IF(N694="základní",J694,0)</f>
        <v>0</v>
      </c>
      <c r="BF694" s="144">
        <f>IF(N694="snížená",J694,0)</f>
        <v>0</v>
      </c>
      <c r="BG694" s="144">
        <f>IF(N694="zákl. přenesená",J694,0)</f>
        <v>0</v>
      </c>
      <c r="BH694" s="144">
        <f>IF(N694="sníž. přenesená",J694,0)</f>
        <v>0</v>
      </c>
      <c r="BI694" s="144">
        <f>IF(N694="nulová",J694,0)</f>
        <v>0</v>
      </c>
      <c r="BJ694" s="18" t="s">
        <v>85</v>
      </c>
      <c r="BK694" s="144">
        <f>ROUND(I694*H694,2)</f>
        <v>0</v>
      </c>
      <c r="BL694" s="18" t="s">
        <v>173</v>
      </c>
      <c r="BM694" s="143" t="s">
        <v>753</v>
      </c>
    </row>
    <row r="695" spans="2:65" s="1" customFormat="1">
      <c r="B695" s="33"/>
      <c r="D695" s="145" t="s">
        <v>175</v>
      </c>
      <c r="F695" s="146" t="s">
        <v>754</v>
      </c>
      <c r="I695" s="147"/>
      <c r="L695" s="33"/>
      <c r="M695" s="148"/>
      <c r="T695" s="54"/>
      <c r="AT695" s="18" t="s">
        <v>175</v>
      </c>
      <c r="AU695" s="18" t="s">
        <v>85</v>
      </c>
    </row>
    <row r="696" spans="2:65" s="12" customFormat="1">
      <c r="B696" s="149"/>
      <c r="D696" s="150" t="s">
        <v>177</v>
      </c>
      <c r="E696" s="151" t="s">
        <v>19</v>
      </c>
      <c r="F696" s="152" t="s">
        <v>755</v>
      </c>
      <c r="H696" s="151" t="s">
        <v>19</v>
      </c>
      <c r="I696" s="153"/>
      <c r="L696" s="149"/>
      <c r="M696" s="154"/>
      <c r="T696" s="155"/>
      <c r="AT696" s="151" t="s">
        <v>177</v>
      </c>
      <c r="AU696" s="151" t="s">
        <v>85</v>
      </c>
      <c r="AV696" s="12" t="s">
        <v>79</v>
      </c>
      <c r="AW696" s="12" t="s">
        <v>33</v>
      </c>
      <c r="AX696" s="12" t="s">
        <v>72</v>
      </c>
      <c r="AY696" s="151" t="s">
        <v>166</v>
      </c>
    </row>
    <row r="697" spans="2:65" s="13" customFormat="1">
      <c r="B697" s="156"/>
      <c r="D697" s="150" t="s">
        <v>177</v>
      </c>
      <c r="E697" s="157" t="s">
        <v>19</v>
      </c>
      <c r="F697" s="158" t="s">
        <v>756</v>
      </c>
      <c r="H697" s="159">
        <v>2.988</v>
      </c>
      <c r="I697" s="160"/>
      <c r="L697" s="156"/>
      <c r="M697" s="161"/>
      <c r="T697" s="162"/>
      <c r="AT697" s="157" t="s">
        <v>177</v>
      </c>
      <c r="AU697" s="157" t="s">
        <v>85</v>
      </c>
      <c r="AV697" s="13" t="s">
        <v>85</v>
      </c>
      <c r="AW697" s="13" t="s">
        <v>33</v>
      </c>
      <c r="AX697" s="13" t="s">
        <v>72</v>
      </c>
      <c r="AY697" s="157" t="s">
        <v>166</v>
      </c>
    </row>
    <row r="698" spans="2:65" s="13" customFormat="1">
      <c r="B698" s="156"/>
      <c r="D698" s="150" t="s">
        <v>177</v>
      </c>
      <c r="E698" s="157" t="s">
        <v>19</v>
      </c>
      <c r="F698" s="158" t="s">
        <v>757</v>
      </c>
      <c r="H698" s="159">
        <v>0.26400000000000001</v>
      </c>
      <c r="I698" s="160"/>
      <c r="L698" s="156"/>
      <c r="M698" s="161"/>
      <c r="T698" s="162"/>
      <c r="AT698" s="157" t="s">
        <v>177</v>
      </c>
      <c r="AU698" s="157" t="s">
        <v>85</v>
      </c>
      <c r="AV698" s="13" t="s">
        <v>85</v>
      </c>
      <c r="AW698" s="13" t="s">
        <v>33</v>
      </c>
      <c r="AX698" s="13" t="s">
        <v>72</v>
      </c>
      <c r="AY698" s="157" t="s">
        <v>166</v>
      </c>
    </row>
    <row r="699" spans="2:65" s="13" customFormat="1">
      <c r="B699" s="156"/>
      <c r="D699" s="150" t="s">
        <v>177</v>
      </c>
      <c r="E699" s="157" t="s">
        <v>19</v>
      </c>
      <c r="F699" s="158" t="s">
        <v>603</v>
      </c>
      <c r="H699" s="159">
        <v>0.08</v>
      </c>
      <c r="I699" s="160"/>
      <c r="L699" s="156"/>
      <c r="M699" s="161"/>
      <c r="T699" s="162"/>
      <c r="AT699" s="157" t="s">
        <v>177</v>
      </c>
      <c r="AU699" s="157" t="s">
        <v>85</v>
      </c>
      <c r="AV699" s="13" t="s">
        <v>85</v>
      </c>
      <c r="AW699" s="13" t="s">
        <v>33</v>
      </c>
      <c r="AX699" s="13" t="s">
        <v>72</v>
      </c>
      <c r="AY699" s="157" t="s">
        <v>166</v>
      </c>
    </row>
    <row r="700" spans="2:65" s="13" customFormat="1">
      <c r="B700" s="156"/>
      <c r="D700" s="150" t="s">
        <v>177</v>
      </c>
      <c r="E700" s="157" t="s">
        <v>19</v>
      </c>
      <c r="F700" s="158" t="s">
        <v>758</v>
      </c>
      <c r="H700" s="159">
        <v>0.13500000000000001</v>
      </c>
      <c r="I700" s="160"/>
      <c r="L700" s="156"/>
      <c r="M700" s="161"/>
      <c r="T700" s="162"/>
      <c r="AT700" s="157" t="s">
        <v>177</v>
      </c>
      <c r="AU700" s="157" t="s">
        <v>85</v>
      </c>
      <c r="AV700" s="13" t="s">
        <v>85</v>
      </c>
      <c r="AW700" s="13" t="s">
        <v>33</v>
      </c>
      <c r="AX700" s="13" t="s">
        <v>72</v>
      </c>
      <c r="AY700" s="157" t="s">
        <v>166</v>
      </c>
    </row>
    <row r="701" spans="2:65" s="13" customFormat="1">
      <c r="B701" s="156"/>
      <c r="D701" s="150" t="s">
        <v>177</v>
      </c>
      <c r="E701" s="157" t="s">
        <v>19</v>
      </c>
      <c r="F701" s="158" t="s">
        <v>759</v>
      </c>
      <c r="H701" s="159">
        <v>3.0179999999999998</v>
      </c>
      <c r="I701" s="160"/>
      <c r="L701" s="156"/>
      <c r="M701" s="161"/>
      <c r="T701" s="162"/>
      <c r="AT701" s="157" t="s">
        <v>177</v>
      </c>
      <c r="AU701" s="157" t="s">
        <v>85</v>
      </c>
      <c r="AV701" s="13" t="s">
        <v>85</v>
      </c>
      <c r="AW701" s="13" t="s">
        <v>33</v>
      </c>
      <c r="AX701" s="13" t="s">
        <v>72</v>
      </c>
      <c r="AY701" s="157" t="s">
        <v>166</v>
      </c>
    </row>
    <row r="702" spans="2:65" s="13" customFormat="1">
      <c r="B702" s="156"/>
      <c r="D702" s="150" t="s">
        <v>177</v>
      </c>
      <c r="E702" s="157" t="s">
        <v>19</v>
      </c>
      <c r="F702" s="158" t="s">
        <v>760</v>
      </c>
      <c r="H702" s="159">
        <v>3.0920000000000001</v>
      </c>
      <c r="I702" s="160"/>
      <c r="L702" s="156"/>
      <c r="M702" s="161"/>
      <c r="T702" s="162"/>
      <c r="AT702" s="157" t="s">
        <v>177</v>
      </c>
      <c r="AU702" s="157" t="s">
        <v>85</v>
      </c>
      <c r="AV702" s="13" t="s">
        <v>85</v>
      </c>
      <c r="AW702" s="13" t="s">
        <v>33</v>
      </c>
      <c r="AX702" s="13" t="s">
        <v>72</v>
      </c>
      <c r="AY702" s="157" t="s">
        <v>166</v>
      </c>
    </row>
    <row r="703" spans="2:65" s="14" customFormat="1">
      <c r="B703" s="163"/>
      <c r="D703" s="150" t="s">
        <v>177</v>
      </c>
      <c r="E703" s="164" t="s">
        <v>19</v>
      </c>
      <c r="F703" s="165" t="s">
        <v>217</v>
      </c>
      <c r="H703" s="166">
        <v>9.577</v>
      </c>
      <c r="I703" s="167"/>
      <c r="L703" s="163"/>
      <c r="M703" s="168"/>
      <c r="T703" s="169"/>
      <c r="AT703" s="164" t="s">
        <v>177</v>
      </c>
      <c r="AU703" s="164" t="s">
        <v>85</v>
      </c>
      <c r="AV703" s="14" t="s">
        <v>184</v>
      </c>
      <c r="AW703" s="14" t="s">
        <v>33</v>
      </c>
      <c r="AX703" s="14" t="s">
        <v>72</v>
      </c>
      <c r="AY703" s="164" t="s">
        <v>166</v>
      </c>
    </row>
    <row r="704" spans="2:65" s="12" customFormat="1">
      <c r="B704" s="149"/>
      <c r="D704" s="150" t="s">
        <v>177</v>
      </c>
      <c r="E704" s="151" t="s">
        <v>19</v>
      </c>
      <c r="F704" s="152" t="s">
        <v>761</v>
      </c>
      <c r="H704" s="151" t="s">
        <v>19</v>
      </c>
      <c r="I704" s="153"/>
      <c r="L704" s="149"/>
      <c r="M704" s="154"/>
      <c r="T704" s="155"/>
      <c r="AT704" s="151" t="s">
        <v>177</v>
      </c>
      <c r="AU704" s="151" t="s">
        <v>85</v>
      </c>
      <c r="AV704" s="12" t="s">
        <v>79</v>
      </c>
      <c r="AW704" s="12" t="s">
        <v>33</v>
      </c>
      <c r="AX704" s="12" t="s">
        <v>72</v>
      </c>
      <c r="AY704" s="151" t="s">
        <v>166</v>
      </c>
    </row>
    <row r="705" spans="2:65" s="13" customFormat="1">
      <c r="B705" s="156"/>
      <c r="D705" s="150" t="s">
        <v>177</v>
      </c>
      <c r="E705" s="157" t="s">
        <v>19</v>
      </c>
      <c r="F705" s="158" t="s">
        <v>762</v>
      </c>
      <c r="H705" s="159">
        <v>12.327</v>
      </c>
      <c r="I705" s="160"/>
      <c r="L705" s="156"/>
      <c r="M705" s="161"/>
      <c r="T705" s="162"/>
      <c r="AT705" s="157" t="s">
        <v>177</v>
      </c>
      <c r="AU705" s="157" t="s">
        <v>85</v>
      </c>
      <c r="AV705" s="13" t="s">
        <v>85</v>
      </c>
      <c r="AW705" s="13" t="s">
        <v>33</v>
      </c>
      <c r="AX705" s="13" t="s">
        <v>72</v>
      </c>
      <c r="AY705" s="157" t="s">
        <v>166</v>
      </c>
    </row>
    <row r="706" spans="2:65" s="13" customFormat="1">
      <c r="B706" s="156"/>
      <c r="D706" s="150" t="s">
        <v>177</v>
      </c>
      <c r="E706" s="157" t="s">
        <v>19</v>
      </c>
      <c r="F706" s="158" t="s">
        <v>763</v>
      </c>
      <c r="H706" s="159">
        <v>-0.1</v>
      </c>
      <c r="I706" s="160"/>
      <c r="L706" s="156"/>
      <c r="M706" s="161"/>
      <c r="T706" s="162"/>
      <c r="AT706" s="157" t="s">
        <v>177</v>
      </c>
      <c r="AU706" s="157" t="s">
        <v>85</v>
      </c>
      <c r="AV706" s="13" t="s">
        <v>85</v>
      </c>
      <c r="AW706" s="13" t="s">
        <v>33</v>
      </c>
      <c r="AX706" s="13" t="s">
        <v>72</v>
      </c>
      <c r="AY706" s="157" t="s">
        <v>166</v>
      </c>
    </row>
    <row r="707" spans="2:65" s="13" customFormat="1">
      <c r="B707" s="156"/>
      <c r="D707" s="150" t="s">
        <v>177</v>
      </c>
      <c r="E707" s="157" t="s">
        <v>19</v>
      </c>
      <c r="F707" s="158" t="s">
        <v>616</v>
      </c>
      <c r="H707" s="159">
        <v>0.2</v>
      </c>
      <c r="I707" s="160"/>
      <c r="L707" s="156"/>
      <c r="M707" s="161"/>
      <c r="T707" s="162"/>
      <c r="AT707" s="157" t="s">
        <v>177</v>
      </c>
      <c r="AU707" s="157" t="s">
        <v>85</v>
      </c>
      <c r="AV707" s="13" t="s">
        <v>85</v>
      </c>
      <c r="AW707" s="13" t="s">
        <v>33</v>
      </c>
      <c r="AX707" s="13" t="s">
        <v>72</v>
      </c>
      <c r="AY707" s="157" t="s">
        <v>166</v>
      </c>
    </row>
    <row r="708" spans="2:65" s="13" customFormat="1">
      <c r="B708" s="156"/>
      <c r="D708" s="150" t="s">
        <v>177</v>
      </c>
      <c r="E708" s="157" t="s">
        <v>19</v>
      </c>
      <c r="F708" s="158" t="s">
        <v>604</v>
      </c>
      <c r="H708" s="159">
        <v>0.09</v>
      </c>
      <c r="I708" s="160"/>
      <c r="L708" s="156"/>
      <c r="M708" s="161"/>
      <c r="T708" s="162"/>
      <c r="AT708" s="157" t="s">
        <v>177</v>
      </c>
      <c r="AU708" s="157" t="s">
        <v>85</v>
      </c>
      <c r="AV708" s="13" t="s">
        <v>85</v>
      </c>
      <c r="AW708" s="13" t="s">
        <v>33</v>
      </c>
      <c r="AX708" s="13" t="s">
        <v>72</v>
      </c>
      <c r="AY708" s="157" t="s">
        <v>166</v>
      </c>
    </row>
    <row r="709" spans="2:65" s="13" customFormat="1">
      <c r="B709" s="156"/>
      <c r="D709" s="150" t="s">
        <v>177</v>
      </c>
      <c r="E709" s="157" t="s">
        <v>19</v>
      </c>
      <c r="F709" s="158" t="s">
        <v>764</v>
      </c>
      <c r="H709" s="159">
        <v>6.3</v>
      </c>
      <c r="I709" s="160"/>
      <c r="L709" s="156"/>
      <c r="M709" s="161"/>
      <c r="T709" s="162"/>
      <c r="AT709" s="157" t="s">
        <v>177</v>
      </c>
      <c r="AU709" s="157" t="s">
        <v>85</v>
      </c>
      <c r="AV709" s="13" t="s">
        <v>85</v>
      </c>
      <c r="AW709" s="13" t="s">
        <v>33</v>
      </c>
      <c r="AX709" s="13" t="s">
        <v>72</v>
      </c>
      <c r="AY709" s="157" t="s">
        <v>166</v>
      </c>
    </row>
    <row r="710" spans="2:65" s="13" customFormat="1">
      <c r="B710" s="156"/>
      <c r="D710" s="150" t="s">
        <v>177</v>
      </c>
      <c r="E710" s="157" t="s">
        <v>19</v>
      </c>
      <c r="F710" s="158" t="s">
        <v>765</v>
      </c>
      <c r="H710" s="159">
        <v>-0.09</v>
      </c>
      <c r="I710" s="160"/>
      <c r="L710" s="156"/>
      <c r="M710" s="161"/>
      <c r="T710" s="162"/>
      <c r="AT710" s="157" t="s">
        <v>177</v>
      </c>
      <c r="AU710" s="157" t="s">
        <v>85</v>
      </c>
      <c r="AV710" s="13" t="s">
        <v>85</v>
      </c>
      <c r="AW710" s="13" t="s">
        <v>33</v>
      </c>
      <c r="AX710" s="13" t="s">
        <v>72</v>
      </c>
      <c r="AY710" s="157" t="s">
        <v>166</v>
      </c>
    </row>
    <row r="711" spans="2:65" s="13" customFormat="1">
      <c r="B711" s="156"/>
      <c r="D711" s="150" t="s">
        <v>177</v>
      </c>
      <c r="E711" s="157" t="s">
        <v>19</v>
      </c>
      <c r="F711" s="158" t="s">
        <v>766</v>
      </c>
      <c r="H711" s="159">
        <v>0.1</v>
      </c>
      <c r="I711" s="160"/>
      <c r="L711" s="156"/>
      <c r="M711" s="161"/>
      <c r="T711" s="162"/>
      <c r="AT711" s="157" t="s">
        <v>177</v>
      </c>
      <c r="AU711" s="157" t="s">
        <v>85</v>
      </c>
      <c r="AV711" s="13" t="s">
        <v>85</v>
      </c>
      <c r="AW711" s="13" t="s">
        <v>33</v>
      </c>
      <c r="AX711" s="13" t="s">
        <v>72</v>
      </c>
      <c r="AY711" s="157" t="s">
        <v>166</v>
      </c>
    </row>
    <row r="712" spans="2:65" s="13" customFormat="1">
      <c r="B712" s="156"/>
      <c r="D712" s="150" t="s">
        <v>177</v>
      </c>
      <c r="E712" s="157" t="s">
        <v>19</v>
      </c>
      <c r="F712" s="158" t="s">
        <v>767</v>
      </c>
      <c r="H712" s="159">
        <v>2.78</v>
      </c>
      <c r="I712" s="160"/>
      <c r="L712" s="156"/>
      <c r="M712" s="161"/>
      <c r="T712" s="162"/>
      <c r="AT712" s="157" t="s">
        <v>177</v>
      </c>
      <c r="AU712" s="157" t="s">
        <v>85</v>
      </c>
      <c r="AV712" s="13" t="s">
        <v>85</v>
      </c>
      <c r="AW712" s="13" t="s">
        <v>33</v>
      </c>
      <c r="AX712" s="13" t="s">
        <v>72</v>
      </c>
      <c r="AY712" s="157" t="s">
        <v>166</v>
      </c>
    </row>
    <row r="713" spans="2:65" s="13" customFormat="1">
      <c r="B713" s="156"/>
      <c r="D713" s="150" t="s">
        <v>177</v>
      </c>
      <c r="E713" s="157" t="s">
        <v>19</v>
      </c>
      <c r="F713" s="158" t="s">
        <v>768</v>
      </c>
      <c r="H713" s="159">
        <v>2.641</v>
      </c>
      <c r="I713" s="160"/>
      <c r="L713" s="156"/>
      <c r="M713" s="161"/>
      <c r="T713" s="162"/>
      <c r="AT713" s="157" t="s">
        <v>177</v>
      </c>
      <c r="AU713" s="157" t="s">
        <v>85</v>
      </c>
      <c r="AV713" s="13" t="s">
        <v>85</v>
      </c>
      <c r="AW713" s="13" t="s">
        <v>33</v>
      </c>
      <c r="AX713" s="13" t="s">
        <v>72</v>
      </c>
      <c r="AY713" s="157" t="s">
        <v>166</v>
      </c>
    </row>
    <row r="714" spans="2:65" s="13" customFormat="1">
      <c r="B714" s="156"/>
      <c r="D714" s="150" t="s">
        <v>177</v>
      </c>
      <c r="E714" s="157" t="s">
        <v>19</v>
      </c>
      <c r="F714" s="158" t="s">
        <v>769</v>
      </c>
      <c r="H714" s="159">
        <v>0.28000000000000003</v>
      </c>
      <c r="I714" s="160"/>
      <c r="L714" s="156"/>
      <c r="M714" s="161"/>
      <c r="T714" s="162"/>
      <c r="AT714" s="157" t="s">
        <v>177</v>
      </c>
      <c r="AU714" s="157" t="s">
        <v>85</v>
      </c>
      <c r="AV714" s="13" t="s">
        <v>85</v>
      </c>
      <c r="AW714" s="13" t="s">
        <v>33</v>
      </c>
      <c r="AX714" s="13" t="s">
        <v>72</v>
      </c>
      <c r="AY714" s="157" t="s">
        <v>166</v>
      </c>
    </row>
    <row r="715" spans="2:65" s="13" customFormat="1">
      <c r="B715" s="156"/>
      <c r="D715" s="150" t="s">
        <v>177</v>
      </c>
      <c r="E715" s="157" t="s">
        <v>19</v>
      </c>
      <c r="F715" s="158" t="s">
        <v>616</v>
      </c>
      <c r="H715" s="159">
        <v>0.2</v>
      </c>
      <c r="I715" s="160"/>
      <c r="L715" s="156"/>
      <c r="M715" s="161"/>
      <c r="T715" s="162"/>
      <c r="AT715" s="157" t="s">
        <v>177</v>
      </c>
      <c r="AU715" s="157" t="s">
        <v>85</v>
      </c>
      <c r="AV715" s="13" t="s">
        <v>85</v>
      </c>
      <c r="AW715" s="13" t="s">
        <v>33</v>
      </c>
      <c r="AX715" s="13" t="s">
        <v>72</v>
      </c>
      <c r="AY715" s="157" t="s">
        <v>166</v>
      </c>
    </row>
    <row r="716" spans="2:65" s="13" customFormat="1">
      <c r="B716" s="156"/>
      <c r="D716" s="150" t="s">
        <v>177</v>
      </c>
      <c r="E716" s="157" t="s">
        <v>19</v>
      </c>
      <c r="F716" s="158" t="s">
        <v>770</v>
      </c>
      <c r="H716" s="159">
        <v>5.67</v>
      </c>
      <c r="I716" s="160"/>
      <c r="L716" s="156"/>
      <c r="M716" s="161"/>
      <c r="T716" s="162"/>
      <c r="AT716" s="157" t="s">
        <v>177</v>
      </c>
      <c r="AU716" s="157" t="s">
        <v>85</v>
      </c>
      <c r="AV716" s="13" t="s">
        <v>85</v>
      </c>
      <c r="AW716" s="13" t="s">
        <v>33</v>
      </c>
      <c r="AX716" s="13" t="s">
        <v>72</v>
      </c>
      <c r="AY716" s="157" t="s">
        <v>166</v>
      </c>
    </row>
    <row r="717" spans="2:65" s="13" customFormat="1">
      <c r="B717" s="156"/>
      <c r="D717" s="150" t="s">
        <v>177</v>
      </c>
      <c r="E717" s="157" t="s">
        <v>19</v>
      </c>
      <c r="F717" s="158" t="s">
        <v>771</v>
      </c>
      <c r="H717" s="159">
        <v>-0.06</v>
      </c>
      <c r="I717" s="160"/>
      <c r="L717" s="156"/>
      <c r="M717" s="161"/>
      <c r="T717" s="162"/>
      <c r="AT717" s="157" t="s">
        <v>177</v>
      </c>
      <c r="AU717" s="157" t="s">
        <v>85</v>
      </c>
      <c r="AV717" s="13" t="s">
        <v>85</v>
      </c>
      <c r="AW717" s="13" t="s">
        <v>33</v>
      </c>
      <c r="AX717" s="13" t="s">
        <v>72</v>
      </c>
      <c r="AY717" s="157" t="s">
        <v>166</v>
      </c>
    </row>
    <row r="718" spans="2:65" s="14" customFormat="1">
      <c r="B718" s="163"/>
      <c r="D718" s="150" t="s">
        <v>177</v>
      </c>
      <c r="E718" s="164" t="s">
        <v>19</v>
      </c>
      <c r="F718" s="165" t="s">
        <v>217</v>
      </c>
      <c r="H718" s="166">
        <v>30.338000000000001</v>
      </c>
      <c r="I718" s="167"/>
      <c r="L718" s="163"/>
      <c r="M718" s="168"/>
      <c r="T718" s="169"/>
      <c r="AT718" s="164" t="s">
        <v>177</v>
      </c>
      <c r="AU718" s="164" t="s">
        <v>85</v>
      </c>
      <c r="AV718" s="14" t="s">
        <v>184</v>
      </c>
      <c r="AW718" s="14" t="s">
        <v>33</v>
      </c>
      <c r="AX718" s="14" t="s">
        <v>72</v>
      </c>
      <c r="AY718" s="164" t="s">
        <v>166</v>
      </c>
    </row>
    <row r="719" spans="2:65" s="15" customFormat="1">
      <c r="B719" s="170"/>
      <c r="D719" s="150" t="s">
        <v>177</v>
      </c>
      <c r="E719" s="171" t="s">
        <v>19</v>
      </c>
      <c r="F719" s="172" t="s">
        <v>228</v>
      </c>
      <c r="H719" s="173">
        <v>39.914999999999999</v>
      </c>
      <c r="I719" s="174"/>
      <c r="L719" s="170"/>
      <c r="M719" s="175"/>
      <c r="T719" s="176"/>
      <c r="AT719" s="171" t="s">
        <v>177</v>
      </c>
      <c r="AU719" s="171" t="s">
        <v>85</v>
      </c>
      <c r="AV719" s="15" t="s">
        <v>173</v>
      </c>
      <c r="AW719" s="15" t="s">
        <v>33</v>
      </c>
      <c r="AX719" s="15" t="s">
        <v>79</v>
      </c>
      <c r="AY719" s="171" t="s">
        <v>166</v>
      </c>
    </row>
    <row r="720" spans="2:65" s="1" customFormat="1" ht="16.5" customHeight="1">
      <c r="B720" s="33"/>
      <c r="C720" s="132" t="s">
        <v>772</v>
      </c>
      <c r="D720" s="132" t="s">
        <v>168</v>
      </c>
      <c r="E720" s="133" t="s">
        <v>773</v>
      </c>
      <c r="F720" s="134" t="s">
        <v>774</v>
      </c>
      <c r="G720" s="135" t="s">
        <v>232</v>
      </c>
      <c r="H720" s="136">
        <v>381.92</v>
      </c>
      <c r="I720" s="137"/>
      <c r="J720" s="138">
        <f>ROUND(I720*H720,2)</f>
        <v>0</v>
      </c>
      <c r="K720" s="134" t="s">
        <v>19</v>
      </c>
      <c r="L720" s="33"/>
      <c r="M720" s="139" t="s">
        <v>19</v>
      </c>
      <c r="N720" s="140" t="s">
        <v>44</v>
      </c>
      <c r="P720" s="141">
        <f>O720*H720</f>
        <v>0</v>
      </c>
      <c r="Q720" s="141">
        <v>0</v>
      </c>
      <c r="R720" s="141">
        <f>Q720*H720</f>
        <v>0</v>
      </c>
      <c r="S720" s="141">
        <v>0.18</v>
      </c>
      <c r="T720" s="142">
        <f>S720*H720</f>
        <v>68.745599999999996</v>
      </c>
      <c r="AR720" s="143" t="s">
        <v>173</v>
      </c>
      <c r="AT720" s="143" t="s">
        <v>168</v>
      </c>
      <c r="AU720" s="143" t="s">
        <v>85</v>
      </c>
      <c r="AY720" s="18" t="s">
        <v>166</v>
      </c>
      <c r="BE720" s="144">
        <f>IF(N720="základní",J720,0)</f>
        <v>0</v>
      </c>
      <c r="BF720" s="144">
        <f>IF(N720="snížená",J720,0)</f>
        <v>0</v>
      </c>
      <c r="BG720" s="144">
        <f>IF(N720="zákl. přenesená",J720,0)</f>
        <v>0</v>
      </c>
      <c r="BH720" s="144">
        <f>IF(N720="sníž. přenesená",J720,0)</f>
        <v>0</v>
      </c>
      <c r="BI720" s="144">
        <f>IF(N720="nulová",J720,0)</f>
        <v>0</v>
      </c>
      <c r="BJ720" s="18" t="s">
        <v>85</v>
      </c>
      <c r="BK720" s="144">
        <f>ROUND(I720*H720,2)</f>
        <v>0</v>
      </c>
      <c r="BL720" s="18" t="s">
        <v>173</v>
      </c>
      <c r="BM720" s="143" t="s">
        <v>775</v>
      </c>
    </row>
    <row r="721" spans="2:51" s="12" customFormat="1">
      <c r="B721" s="149"/>
      <c r="D721" s="150" t="s">
        <v>177</v>
      </c>
      <c r="E721" s="151" t="s">
        <v>19</v>
      </c>
      <c r="F721" s="152" t="s">
        <v>213</v>
      </c>
      <c r="H721" s="151" t="s">
        <v>19</v>
      </c>
      <c r="I721" s="153"/>
      <c r="L721" s="149"/>
      <c r="M721" s="154"/>
      <c r="T721" s="155"/>
      <c r="AT721" s="151" t="s">
        <v>177</v>
      </c>
      <c r="AU721" s="151" t="s">
        <v>85</v>
      </c>
      <c r="AV721" s="12" t="s">
        <v>79</v>
      </c>
      <c r="AW721" s="12" t="s">
        <v>33</v>
      </c>
      <c r="AX721" s="12" t="s">
        <v>72</v>
      </c>
      <c r="AY721" s="151" t="s">
        <v>166</v>
      </c>
    </row>
    <row r="722" spans="2:51" s="13" customFormat="1">
      <c r="B722" s="156"/>
      <c r="D722" s="150" t="s">
        <v>177</v>
      </c>
      <c r="E722" s="157" t="s">
        <v>19</v>
      </c>
      <c r="F722" s="158" t="s">
        <v>776</v>
      </c>
      <c r="H722" s="159">
        <v>48.134</v>
      </c>
      <c r="I722" s="160"/>
      <c r="L722" s="156"/>
      <c r="M722" s="161"/>
      <c r="T722" s="162"/>
      <c r="AT722" s="157" t="s">
        <v>177</v>
      </c>
      <c r="AU722" s="157" t="s">
        <v>85</v>
      </c>
      <c r="AV722" s="13" t="s">
        <v>85</v>
      </c>
      <c r="AW722" s="13" t="s">
        <v>33</v>
      </c>
      <c r="AX722" s="13" t="s">
        <v>72</v>
      </c>
      <c r="AY722" s="157" t="s">
        <v>166</v>
      </c>
    </row>
    <row r="723" spans="2:51" s="13" customFormat="1">
      <c r="B723" s="156"/>
      <c r="D723" s="150" t="s">
        <v>177</v>
      </c>
      <c r="E723" s="157" t="s">
        <v>19</v>
      </c>
      <c r="F723" s="158" t="s">
        <v>604</v>
      </c>
      <c r="H723" s="159">
        <v>0.09</v>
      </c>
      <c r="I723" s="160"/>
      <c r="L723" s="156"/>
      <c r="M723" s="161"/>
      <c r="T723" s="162"/>
      <c r="AT723" s="157" t="s">
        <v>177</v>
      </c>
      <c r="AU723" s="157" t="s">
        <v>85</v>
      </c>
      <c r="AV723" s="13" t="s">
        <v>85</v>
      </c>
      <c r="AW723" s="13" t="s">
        <v>33</v>
      </c>
      <c r="AX723" s="13" t="s">
        <v>72</v>
      </c>
      <c r="AY723" s="157" t="s">
        <v>166</v>
      </c>
    </row>
    <row r="724" spans="2:51" s="13" customFormat="1">
      <c r="B724" s="156"/>
      <c r="D724" s="150" t="s">
        <v>177</v>
      </c>
      <c r="E724" s="157" t="s">
        <v>19</v>
      </c>
      <c r="F724" s="158" t="s">
        <v>777</v>
      </c>
      <c r="H724" s="159">
        <v>61.067999999999998</v>
      </c>
      <c r="I724" s="160"/>
      <c r="L724" s="156"/>
      <c r="M724" s="161"/>
      <c r="T724" s="162"/>
      <c r="AT724" s="157" t="s">
        <v>177</v>
      </c>
      <c r="AU724" s="157" t="s">
        <v>85</v>
      </c>
      <c r="AV724" s="13" t="s">
        <v>85</v>
      </c>
      <c r="AW724" s="13" t="s">
        <v>33</v>
      </c>
      <c r="AX724" s="13" t="s">
        <v>72</v>
      </c>
      <c r="AY724" s="157" t="s">
        <v>166</v>
      </c>
    </row>
    <row r="725" spans="2:51" s="12" customFormat="1">
      <c r="B725" s="149"/>
      <c r="D725" s="150" t="s">
        <v>177</v>
      </c>
      <c r="E725" s="151" t="s">
        <v>19</v>
      </c>
      <c r="F725" s="152" t="s">
        <v>218</v>
      </c>
      <c r="H725" s="151" t="s">
        <v>19</v>
      </c>
      <c r="I725" s="153"/>
      <c r="L725" s="149"/>
      <c r="M725" s="154"/>
      <c r="T725" s="155"/>
      <c r="AT725" s="151" t="s">
        <v>177</v>
      </c>
      <c r="AU725" s="151" t="s">
        <v>85</v>
      </c>
      <c r="AV725" s="12" t="s">
        <v>79</v>
      </c>
      <c r="AW725" s="12" t="s">
        <v>33</v>
      </c>
      <c r="AX725" s="12" t="s">
        <v>72</v>
      </c>
      <c r="AY725" s="151" t="s">
        <v>166</v>
      </c>
    </row>
    <row r="726" spans="2:51" s="13" customFormat="1">
      <c r="B726" s="156"/>
      <c r="D726" s="150" t="s">
        <v>177</v>
      </c>
      <c r="E726" s="157" t="s">
        <v>19</v>
      </c>
      <c r="F726" s="158" t="s">
        <v>778</v>
      </c>
      <c r="H726" s="159">
        <v>11.676</v>
      </c>
      <c r="I726" s="160"/>
      <c r="L726" s="156"/>
      <c r="M726" s="161"/>
      <c r="T726" s="162"/>
      <c r="AT726" s="157" t="s">
        <v>177</v>
      </c>
      <c r="AU726" s="157" t="s">
        <v>85</v>
      </c>
      <c r="AV726" s="13" t="s">
        <v>85</v>
      </c>
      <c r="AW726" s="13" t="s">
        <v>33</v>
      </c>
      <c r="AX726" s="13" t="s">
        <v>72</v>
      </c>
      <c r="AY726" s="157" t="s">
        <v>166</v>
      </c>
    </row>
    <row r="727" spans="2:51" s="13" customFormat="1">
      <c r="B727" s="156"/>
      <c r="D727" s="150" t="s">
        <v>177</v>
      </c>
      <c r="E727" s="157" t="s">
        <v>19</v>
      </c>
      <c r="F727" s="158" t="s">
        <v>616</v>
      </c>
      <c r="H727" s="159">
        <v>0.2</v>
      </c>
      <c r="I727" s="160"/>
      <c r="L727" s="156"/>
      <c r="M727" s="161"/>
      <c r="T727" s="162"/>
      <c r="AT727" s="157" t="s">
        <v>177</v>
      </c>
      <c r="AU727" s="157" t="s">
        <v>85</v>
      </c>
      <c r="AV727" s="13" t="s">
        <v>85</v>
      </c>
      <c r="AW727" s="13" t="s">
        <v>33</v>
      </c>
      <c r="AX727" s="13" t="s">
        <v>72</v>
      </c>
      <c r="AY727" s="157" t="s">
        <v>166</v>
      </c>
    </row>
    <row r="728" spans="2:51" s="13" customFormat="1">
      <c r="B728" s="156"/>
      <c r="D728" s="150" t="s">
        <v>177</v>
      </c>
      <c r="E728" s="157" t="s">
        <v>19</v>
      </c>
      <c r="F728" s="158" t="s">
        <v>779</v>
      </c>
      <c r="H728" s="159">
        <v>24.738</v>
      </c>
      <c r="I728" s="160"/>
      <c r="L728" s="156"/>
      <c r="M728" s="161"/>
      <c r="T728" s="162"/>
      <c r="AT728" s="157" t="s">
        <v>177</v>
      </c>
      <c r="AU728" s="157" t="s">
        <v>85</v>
      </c>
      <c r="AV728" s="13" t="s">
        <v>85</v>
      </c>
      <c r="AW728" s="13" t="s">
        <v>33</v>
      </c>
      <c r="AX728" s="13" t="s">
        <v>72</v>
      </c>
      <c r="AY728" s="157" t="s">
        <v>166</v>
      </c>
    </row>
    <row r="729" spans="2:51" s="13" customFormat="1">
      <c r="B729" s="156"/>
      <c r="D729" s="150" t="s">
        <v>177</v>
      </c>
      <c r="E729" s="157" t="s">
        <v>19</v>
      </c>
      <c r="F729" s="158" t="s">
        <v>616</v>
      </c>
      <c r="H729" s="159">
        <v>0.2</v>
      </c>
      <c r="I729" s="160"/>
      <c r="L729" s="156"/>
      <c r="M729" s="161"/>
      <c r="T729" s="162"/>
      <c r="AT729" s="157" t="s">
        <v>177</v>
      </c>
      <c r="AU729" s="157" t="s">
        <v>85</v>
      </c>
      <c r="AV729" s="13" t="s">
        <v>85</v>
      </c>
      <c r="AW729" s="13" t="s">
        <v>33</v>
      </c>
      <c r="AX729" s="13" t="s">
        <v>72</v>
      </c>
      <c r="AY729" s="157" t="s">
        <v>166</v>
      </c>
    </row>
    <row r="730" spans="2:51" s="13" customFormat="1">
      <c r="B730" s="156"/>
      <c r="D730" s="150" t="s">
        <v>177</v>
      </c>
      <c r="E730" s="157" t="s">
        <v>19</v>
      </c>
      <c r="F730" s="158" t="s">
        <v>604</v>
      </c>
      <c r="H730" s="159">
        <v>0.09</v>
      </c>
      <c r="I730" s="160"/>
      <c r="L730" s="156"/>
      <c r="M730" s="161"/>
      <c r="T730" s="162"/>
      <c r="AT730" s="157" t="s">
        <v>177</v>
      </c>
      <c r="AU730" s="157" t="s">
        <v>85</v>
      </c>
      <c r="AV730" s="13" t="s">
        <v>85</v>
      </c>
      <c r="AW730" s="13" t="s">
        <v>33</v>
      </c>
      <c r="AX730" s="13" t="s">
        <v>72</v>
      </c>
      <c r="AY730" s="157" t="s">
        <v>166</v>
      </c>
    </row>
    <row r="731" spans="2:51" s="13" customFormat="1">
      <c r="B731" s="156"/>
      <c r="D731" s="150" t="s">
        <v>177</v>
      </c>
      <c r="E731" s="157" t="s">
        <v>19</v>
      </c>
      <c r="F731" s="158" t="s">
        <v>780</v>
      </c>
      <c r="H731" s="159">
        <v>24.443999999999999</v>
      </c>
      <c r="I731" s="160"/>
      <c r="L731" s="156"/>
      <c r="M731" s="161"/>
      <c r="T731" s="162"/>
      <c r="AT731" s="157" t="s">
        <v>177</v>
      </c>
      <c r="AU731" s="157" t="s">
        <v>85</v>
      </c>
      <c r="AV731" s="13" t="s">
        <v>85</v>
      </c>
      <c r="AW731" s="13" t="s">
        <v>33</v>
      </c>
      <c r="AX731" s="13" t="s">
        <v>72</v>
      </c>
      <c r="AY731" s="157" t="s">
        <v>166</v>
      </c>
    </row>
    <row r="732" spans="2:51" s="13" customFormat="1">
      <c r="B732" s="156"/>
      <c r="D732" s="150" t="s">
        <v>177</v>
      </c>
      <c r="E732" s="157" t="s">
        <v>19</v>
      </c>
      <c r="F732" s="158" t="s">
        <v>766</v>
      </c>
      <c r="H732" s="159">
        <v>0.1</v>
      </c>
      <c r="I732" s="160"/>
      <c r="L732" s="156"/>
      <c r="M732" s="161"/>
      <c r="T732" s="162"/>
      <c r="AT732" s="157" t="s">
        <v>177</v>
      </c>
      <c r="AU732" s="157" t="s">
        <v>85</v>
      </c>
      <c r="AV732" s="13" t="s">
        <v>85</v>
      </c>
      <c r="AW732" s="13" t="s">
        <v>33</v>
      </c>
      <c r="AX732" s="13" t="s">
        <v>72</v>
      </c>
      <c r="AY732" s="157" t="s">
        <v>166</v>
      </c>
    </row>
    <row r="733" spans="2:51" s="13" customFormat="1">
      <c r="B733" s="156"/>
      <c r="D733" s="150" t="s">
        <v>177</v>
      </c>
      <c r="E733" s="157" t="s">
        <v>19</v>
      </c>
      <c r="F733" s="158" t="s">
        <v>781</v>
      </c>
      <c r="H733" s="159">
        <v>35.448</v>
      </c>
      <c r="I733" s="160"/>
      <c r="L733" s="156"/>
      <c r="M733" s="161"/>
      <c r="T733" s="162"/>
      <c r="AT733" s="157" t="s">
        <v>177</v>
      </c>
      <c r="AU733" s="157" t="s">
        <v>85</v>
      </c>
      <c r="AV733" s="13" t="s">
        <v>85</v>
      </c>
      <c r="AW733" s="13" t="s">
        <v>33</v>
      </c>
      <c r="AX733" s="13" t="s">
        <v>72</v>
      </c>
      <c r="AY733" s="157" t="s">
        <v>166</v>
      </c>
    </row>
    <row r="734" spans="2:51" s="13" customFormat="1">
      <c r="B734" s="156"/>
      <c r="D734" s="150" t="s">
        <v>177</v>
      </c>
      <c r="E734" s="157" t="s">
        <v>19</v>
      </c>
      <c r="F734" s="158" t="s">
        <v>604</v>
      </c>
      <c r="H734" s="159">
        <v>0.09</v>
      </c>
      <c r="I734" s="160"/>
      <c r="L734" s="156"/>
      <c r="M734" s="161"/>
      <c r="T734" s="162"/>
      <c r="AT734" s="157" t="s">
        <v>177</v>
      </c>
      <c r="AU734" s="157" t="s">
        <v>85</v>
      </c>
      <c r="AV734" s="13" t="s">
        <v>85</v>
      </c>
      <c r="AW734" s="13" t="s">
        <v>33</v>
      </c>
      <c r="AX734" s="13" t="s">
        <v>72</v>
      </c>
      <c r="AY734" s="157" t="s">
        <v>166</v>
      </c>
    </row>
    <row r="735" spans="2:51" s="13" customFormat="1">
      <c r="B735" s="156"/>
      <c r="D735" s="150" t="s">
        <v>177</v>
      </c>
      <c r="E735" s="157" t="s">
        <v>19</v>
      </c>
      <c r="F735" s="158" t="s">
        <v>766</v>
      </c>
      <c r="H735" s="159">
        <v>0.1</v>
      </c>
      <c r="I735" s="160"/>
      <c r="L735" s="156"/>
      <c r="M735" s="161"/>
      <c r="T735" s="162"/>
      <c r="AT735" s="157" t="s">
        <v>177</v>
      </c>
      <c r="AU735" s="157" t="s">
        <v>85</v>
      </c>
      <c r="AV735" s="13" t="s">
        <v>85</v>
      </c>
      <c r="AW735" s="13" t="s">
        <v>33</v>
      </c>
      <c r="AX735" s="13" t="s">
        <v>72</v>
      </c>
      <c r="AY735" s="157" t="s">
        <v>166</v>
      </c>
    </row>
    <row r="736" spans="2:51" s="13" customFormat="1">
      <c r="B736" s="156"/>
      <c r="D736" s="150" t="s">
        <v>177</v>
      </c>
      <c r="E736" s="157" t="s">
        <v>19</v>
      </c>
      <c r="F736" s="158" t="s">
        <v>782</v>
      </c>
      <c r="H736" s="159">
        <v>13.146000000000001</v>
      </c>
      <c r="I736" s="160"/>
      <c r="L736" s="156"/>
      <c r="M736" s="161"/>
      <c r="T736" s="162"/>
      <c r="AT736" s="157" t="s">
        <v>177</v>
      </c>
      <c r="AU736" s="157" t="s">
        <v>85</v>
      </c>
      <c r="AV736" s="13" t="s">
        <v>85</v>
      </c>
      <c r="AW736" s="13" t="s">
        <v>33</v>
      </c>
      <c r="AX736" s="13" t="s">
        <v>72</v>
      </c>
      <c r="AY736" s="157" t="s">
        <v>166</v>
      </c>
    </row>
    <row r="737" spans="2:51" s="13" customFormat="1">
      <c r="B737" s="156"/>
      <c r="D737" s="150" t="s">
        <v>177</v>
      </c>
      <c r="E737" s="157" t="s">
        <v>19</v>
      </c>
      <c r="F737" s="158" t="s">
        <v>360</v>
      </c>
      <c r="H737" s="159">
        <v>0.12</v>
      </c>
      <c r="I737" s="160"/>
      <c r="L737" s="156"/>
      <c r="M737" s="161"/>
      <c r="T737" s="162"/>
      <c r="AT737" s="157" t="s">
        <v>177</v>
      </c>
      <c r="AU737" s="157" t="s">
        <v>85</v>
      </c>
      <c r="AV737" s="13" t="s">
        <v>85</v>
      </c>
      <c r="AW737" s="13" t="s">
        <v>33</v>
      </c>
      <c r="AX737" s="13" t="s">
        <v>72</v>
      </c>
      <c r="AY737" s="157" t="s">
        <v>166</v>
      </c>
    </row>
    <row r="738" spans="2:51" s="13" customFormat="1">
      <c r="B738" s="156"/>
      <c r="D738" s="150" t="s">
        <v>177</v>
      </c>
      <c r="E738" s="157" t="s">
        <v>19</v>
      </c>
      <c r="F738" s="158" t="s">
        <v>783</v>
      </c>
      <c r="H738" s="159">
        <v>50.862000000000002</v>
      </c>
      <c r="I738" s="160"/>
      <c r="L738" s="156"/>
      <c r="M738" s="161"/>
      <c r="T738" s="162"/>
      <c r="AT738" s="157" t="s">
        <v>177</v>
      </c>
      <c r="AU738" s="157" t="s">
        <v>85</v>
      </c>
      <c r="AV738" s="13" t="s">
        <v>85</v>
      </c>
      <c r="AW738" s="13" t="s">
        <v>33</v>
      </c>
      <c r="AX738" s="13" t="s">
        <v>72</v>
      </c>
      <c r="AY738" s="157" t="s">
        <v>166</v>
      </c>
    </row>
    <row r="739" spans="2:51" s="13" customFormat="1">
      <c r="B739" s="156"/>
      <c r="D739" s="150" t="s">
        <v>177</v>
      </c>
      <c r="E739" s="157" t="s">
        <v>19</v>
      </c>
      <c r="F739" s="158" t="s">
        <v>784</v>
      </c>
      <c r="H739" s="159">
        <v>0.4</v>
      </c>
      <c r="I739" s="160"/>
      <c r="L739" s="156"/>
      <c r="M739" s="161"/>
      <c r="T739" s="162"/>
      <c r="AT739" s="157" t="s">
        <v>177</v>
      </c>
      <c r="AU739" s="157" t="s">
        <v>85</v>
      </c>
      <c r="AV739" s="13" t="s">
        <v>85</v>
      </c>
      <c r="AW739" s="13" t="s">
        <v>33</v>
      </c>
      <c r="AX739" s="13" t="s">
        <v>72</v>
      </c>
      <c r="AY739" s="157" t="s">
        <v>166</v>
      </c>
    </row>
    <row r="740" spans="2:51" s="13" customFormat="1">
      <c r="B740" s="156"/>
      <c r="D740" s="150" t="s">
        <v>177</v>
      </c>
      <c r="E740" s="157" t="s">
        <v>19</v>
      </c>
      <c r="F740" s="158" t="s">
        <v>785</v>
      </c>
      <c r="H740" s="159">
        <v>36.393000000000001</v>
      </c>
      <c r="I740" s="160"/>
      <c r="L740" s="156"/>
      <c r="M740" s="161"/>
      <c r="T740" s="162"/>
      <c r="AT740" s="157" t="s">
        <v>177</v>
      </c>
      <c r="AU740" s="157" t="s">
        <v>85</v>
      </c>
      <c r="AV740" s="13" t="s">
        <v>85</v>
      </c>
      <c r="AW740" s="13" t="s">
        <v>33</v>
      </c>
      <c r="AX740" s="13" t="s">
        <v>72</v>
      </c>
      <c r="AY740" s="157" t="s">
        <v>166</v>
      </c>
    </row>
    <row r="741" spans="2:51" s="13" customFormat="1">
      <c r="B741" s="156"/>
      <c r="D741" s="150" t="s">
        <v>177</v>
      </c>
      <c r="E741" s="157" t="s">
        <v>19</v>
      </c>
      <c r="F741" s="158" t="s">
        <v>766</v>
      </c>
      <c r="H741" s="159">
        <v>0.1</v>
      </c>
      <c r="I741" s="160"/>
      <c r="L741" s="156"/>
      <c r="M741" s="161"/>
      <c r="T741" s="162"/>
      <c r="AT741" s="157" t="s">
        <v>177</v>
      </c>
      <c r="AU741" s="157" t="s">
        <v>85</v>
      </c>
      <c r="AV741" s="13" t="s">
        <v>85</v>
      </c>
      <c r="AW741" s="13" t="s">
        <v>33</v>
      </c>
      <c r="AX741" s="13" t="s">
        <v>72</v>
      </c>
      <c r="AY741" s="157" t="s">
        <v>166</v>
      </c>
    </row>
    <row r="742" spans="2:51" s="13" customFormat="1">
      <c r="B742" s="156"/>
      <c r="D742" s="150" t="s">
        <v>177</v>
      </c>
      <c r="E742" s="157" t="s">
        <v>19</v>
      </c>
      <c r="F742" s="158" t="s">
        <v>766</v>
      </c>
      <c r="H742" s="159">
        <v>0.1</v>
      </c>
      <c r="I742" s="160"/>
      <c r="L742" s="156"/>
      <c r="M742" s="161"/>
      <c r="T742" s="162"/>
      <c r="AT742" s="157" t="s">
        <v>177</v>
      </c>
      <c r="AU742" s="157" t="s">
        <v>85</v>
      </c>
      <c r="AV742" s="13" t="s">
        <v>85</v>
      </c>
      <c r="AW742" s="13" t="s">
        <v>33</v>
      </c>
      <c r="AX742" s="13" t="s">
        <v>72</v>
      </c>
      <c r="AY742" s="157" t="s">
        <v>166</v>
      </c>
    </row>
    <row r="743" spans="2:51" s="13" customFormat="1">
      <c r="B743" s="156"/>
      <c r="D743" s="150" t="s">
        <v>177</v>
      </c>
      <c r="E743" s="157" t="s">
        <v>19</v>
      </c>
      <c r="F743" s="158" t="s">
        <v>766</v>
      </c>
      <c r="H743" s="159">
        <v>0.1</v>
      </c>
      <c r="I743" s="160"/>
      <c r="L743" s="156"/>
      <c r="M743" s="161"/>
      <c r="T743" s="162"/>
      <c r="AT743" s="157" t="s">
        <v>177</v>
      </c>
      <c r="AU743" s="157" t="s">
        <v>85</v>
      </c>
      <c r="AV743" s="13" t="s">
        <v>85</v>
      </c>
      <c r="AW743" s="13" t="s">
        <v>33</v>
      </c>
      <c r="AX743" s="13" t="s">
        <v>72</v>
      </c>
      <c r="AY743" s="157" t="s">
        <v>166</v>
      </c>
    </row>
    <row r="744" spans="2:51" s="13" customFormat="1">
      <c r="B744" s="156"/>
      <c r="D744" s="150" t="s">
        <v>177</v>
      </c>
      <c r="E744" s="157" t="s">
        <v>19</v>
      </c>
      <c r="F744" s="158" t="s">
        <v>786</v>
      </c>
      <c r="H744" s="159">
        <v>12.894</v>
      </c>
      <c r="I744" s="160"/>
      <c r="L744" s="156"/>
      <c r="M744" s="161"/>
      <c r="T744" s="162"/>
      <c r="AT744" s="157" t="s">
        <v>177</v>
      </c>
      <c r="AU744" s="157" t="s">
        <v>85</v>
      </c>
      <c r="AV744" s="13" t="s">
        <v>85</v>
      </c>
      <c r="AW744" s="13" t="s">
        <v>33</v>
      </c>
      <c r="AX744" s="13" t="s">
        <v>72</v>
      </c>
      <c r="AY744" s="157" t="s">
        <v>166</v>
      </c>
    </row>
    <row r="745" spans="2:51" s="13" customFormat="1">
      <c r="B745" s="156"/>
      <c r="D745" s="150" t="s">
        <v>177</v>
      </c>
      <c r="E745" s="157" t="s">
        <v>19</v>
      </c>
      <c r="F745" s="158" t="s">
        <v>616</v>
      </c>
      <c r="H745" s="159">
        <v>0.2</v>
      </c>
      <c r="I745" s="160"/>
      <c r="L745" s="156"/>
      <c r="M745" s="161"/>
      <c r="T745" s="162"/>
      <c r="AT745" s="157" t="s">
        <v>177</v>
      </c>
      <c r="AU745" s="157" t="s">
        <v>85</v>
      </c>
      <c r="AV745" s="13" t="s">
        <v>85</v>
      </c>
      <c r="AW745" s="13" t="s">
        <v>33</v>
      </c>
      <c r="AX745" s="13" t="s">
        <v>72</v>
      </c>
      <c r="AY745" s="157" t="s">
        <v>166</v>
      </c>
    </row>
    <row r="746" spans="2:51" s="13" customFormat="1">
      <c r="B746" s="156"/>
      <c r="D746" s="150" t="s">
        <v>177</v>
      </c>
      <c r="E746" s="157" t="s">
        <v>19</v>
      </c>
      <c r="F746" s="158" t="s">
        <v>762</v>
      </c>
      <c r="H746" s="159">
        <v>12.327</v>
      </c>
      <c r="I746" s="160"/>
      <c r="L746" s="156"/>
      <c r="M746" s="161"/>
      <c r="T746" s="162"/>
      <c r="AT746" s="157" t="s">
        <v>177</v>
      </c>
      <c r="AU746" s="157" t="s">
        <v>85</v>
      </c>
      <c r="AV746" s="13" t="s">
        <v>85</v>
      </c>
      <c r="AW746" s="13" t="s">
        <v>33</v>
      </c>
      <c r="AX746" s="13" t="s">
        <v>72</v>
      </c>
      <c r="AY746" s="157" t="s">
        <v>166</v>
      </c>
    </row>
    <row r="747" spans="2:51" s="13" customFormat="1">
      <c r="B747" s="156"/>
      <c r="D747" s="150" t="s">
        <v>177</v>
      </c>
      <c r="E747" s="157" t="s">
        <v>19</v>
      </c>
      <c r="F747" s="158" t="s">
        <v>763</v>
      </c>
      <c r="H747" s="159">
        <v>-0.1</v>
      </c>
      <c r="I747" s="160"/>
      <c r="L747" s="156"/>
      <c r="M747" s="161"/>
      <c r="T747" s="162"/>
      <c r="AT747" s="157" t="s">
        <v>177</v>
      </c>
      <c r="AU747" s="157" t="s">
        <v>85</v>
      </c>
      <c r="AV747" s="13" t="s">
        <v>85</v>
      </c>
      <c r="AW747" s="13" t="s">
        <v>33</v>
      </c>
      <c r="AX747" s="13" t="s">
        <v>72</v>
      </c>
      <c r="AY747" s="157" t="s">
        <v>166</v>
      </c>
    </row>
    <row r="748" spans="2:51" s="13" customFormat="1">
      <c r="B748" s="156"/>
      <c r="D748" s="150" t="s">
        <v>177</v>
      </c>
      <c r="E748" s="157" t="s">
        <v>19</v>
      </c>
      <c r="F748" s="158" t="s">
        <v>616</v>
      </c>
      <c r="H748" s="159">
        <v>0.2</v>
      </c>
      <c r="I748" s="160"/>
      <c r="L748" s="156"/>
      <c r="M748" s="161"/>
      <c r="T748" s="162"/>
      <c r="AT748" s="157" t="s">
        <v>177</v>
      </c>
      <c r="AU748" s="157" t="s">
        <v>85</v>
      </c>
      <c r="AV748" s="13" t="s">
        <v>85</v>
      </c>
      <c r="AW748" s="13" t="s">
        <v>33</v>
      </c>
      <c r="AX748" s="13" t="s">
        <v>72</v>
      </c>
      <c r="AY748" s="157" t="s">
        <v>166</v>
      </c>
    </row>
    <row r="749" spans="2:51" s="13" customFormat="1">
      <c r="B749" s="156"/>
      <c r="D749" s="150" t="s">
        <v>177</v>
      </c>
      <c r="E749" s="157" t="s">
        <v>19</v>
      </c>
      <c r="F749" s="158" t="s">
        <v>764</v>
      </c>
      <c r="H749" s="159">
        <v>6.3</v>
      </c>
      <c r="I749" s="160"/>
      <c r="L749" s="156"/>
      <c r="M749" s="161"/>
      <c r="T749" s="162"/>
      <c r="AT749" s="157" t="s">
        <v>177</v>
      </c>
      <c r="AU749" s="157" t="s">
        <v>85</v>
      </c>
      <c r="AV749" s="13" t="s">
        <v>85</v>
      </c>
      <c r="AW749" s="13" t="s">
        <v>33</v>
      </c>
      <c r="AX749" s="13" t="s">
        <v>72</v>
      </c>
      <c r="AY749" s="157" t="s">
        <v>166</v>
      </c>
    </row>
    <row r="750" spans="2:51" s="13" customFormat="1">
      <c r="B750" s="156"/>
      <c r="D750" s="150" t="s">
        <v>177</v>
      </c>
      <c r="E750" s="157" t="s">
        <v>19</v>
      </c>
      <c r="F750" s="158" t="s">
        <v>765</v>
      </c>
      <c r="H750" s="159">
        <v>-0.09</v>
      </c>
      <c r="I750" s="160"/>
      <c r="L750" s="156"/>
      <c r="M750" s="161"/>
      <c r="T750" s="162"/>
      <c r="AT750" s="157" t="s">
        <v>177</v>
      </c>
      <c r="AU750" s="157" t="s">
        <v>85</v>
      </c>
      <c r="AV750" s="13" t="s">
        <v>85</v>
      </c>
      <c r="AW750" s="13" t="s">
        <v>33</v>
      </c>
      <c r="AX750" s="13" t="s">
        <v>72</v>
      </c>
      <c r="AY750" s="157" t="s">
        <v>166</v>
      </c>
    </row>
    <row r="751" spans="2:51" s="13" customFormat="1">
      <c r="B751" s="156"/>
      <c r="D751" s="150" t="s">
        <v>177</v>
      </c>
      <c r="E751" s="157" t="s">
        <v>19</v>
      </c>
      <c r="F751" s="158" t="s">
        <v>766</v>
      </c>
      <c r="H751" s="159">
        <v>0.1</v>
      </c>
      <c r="I751" s="160"/>
      <c r="L751" s="156"/>
      <c r="M751" s="161"/>
      <c r="T751" s="162"/>
      <c r="AT751" s="157" t="s">
        <v>177</v>
      </c>
      <c r="AU751" s="157" t="s">
        <v>85</v>
      </c>
      <c r="AV751" s="13" t="s">
        <v>85</v>
      </c>
      <c r="AW751" s="13" t="s">
        <v>33</v>
      </c>
      <c r="AX751" s="13" t="s">
        <v>72</v>
      </c>
      <c r="AY751" s="157" t="s">
        <v>166</v>
      </c>
    </row>
    <row r="752" spans="2:51" s="13" customFormat="1">
      <c r="B752" s="156"/>
      <c r="D752" s="150" t="s">
        <v>177</v>
      </c>
      <c r="E752" s="157" t="s">
        <v>19</v>
      </c>
      <c r="F752" s="158" t="s">
        <v>604</v>
      </c>
      <c r="H752" s="159">
        <v>0.09</v>
      </c>
      <c r="I752" s="160"/>
      <c r="L752" s="156"/>
      <c r="M752" s="161"/>
      <c r="T752" s="162"/>
      <c r="AT752" s="157" t="s">
        <v>177</v>
      </c>
      <c r="AU752" s="157" t="s">
        <v>85</v>
      </c>
      <c r="AV752" s="13" t="s">
        <v>85</v>
      </c>
      <c r="AW752" s="13" t="s">
        <v>33</v>
      </c>
      <c r="AX752" s="13" t="s">
        <v>72</v>
      </c>
      <c r="AY752" s="157" t="s">
        <v>166</v>
      </c>
    </row>
    <row r="753" spans="2:65" s="13" customFormat="1">
      <c r="B753" s="156"/>
      <c r="D753" s="150" t="s">
        <v>177</v>
      </c>
      <c r="E753" s="157" t="s">
        <v>19</v>
      </c>
      <c r="F753" s="158" t="s">
        <v>787</v>
      </c>
      <c r="H753" s="159">
        <v>42</v>
      </c>
      <c r="I753" s="160"/>
      <c r="L753" s="156"/>
      <c r="M753" s="161"/>
      <c r="T753" s="162"/>
      <c r="AT753" s="157" t="s">
        <v>177</v>
      </c>
      <c r="AU753" s="157" t="s">
        <v>85</v>
      </c>
      <c r="AV753" s="13" t="s">
        <v>85</v>
      </c>
      <c r="AW753" s="13" t="s">
        <v>33</v>
      </c>
      <c r="AX753" s="13" t="s">
        <v>72</v>
      </c>
      <c r="AY753" s="157" t="s">
        <v>166</v>
      </c>
    </row>
    <row r="754" spans="2:65" s="13" customFormat="1">
      <c r="B754" s="156"/>
      <c r="D754" s="150" t="s">
        <v>177</v>
      </c>
      <c r="E754" s="157" t="s">
        <v>19</v>
      </c>
      <c r="F754" s="158" t="s">
        <v>766</v>
      </c>
      <c r="H754" s="159">
        <v>0.1</v>
      </c>
      <c r="I754" s="160"/>
      <c r="L754" s="156"/>
      <c r="M754" s="161"/>
      <c r="T754" s="162"/>
      <c r="AT754" s="157" t="s">
        <v>177</v>
      </c>
      <c r="AU754" s="157" t="s">
        <v>85</v>
      </c>
      <c r="AV754" s="13" t="s">
        <v>85</v>
      </c>
      <c r="AW754" s="13" t="s">
        <v>33</v>
      </c>
      <c r="AX754" s="13" t="s">
        <v>72</v>
      </c>
      <c r="AY754" s="157" t="s">
        <v>166</v>
      </c>
    </row>
    <row r="755" spans="2:65" s="13" customFormat="1">
      <c r="B755" s="156"/>
      <c r="D755" s="150" t="s">
        <v>177</v>
      </c>
      <c r="E755" s="157" t="s">
        <v>19</v>
      </c>
      <c r="F755" s="158" t="s">
        <v>766</v>
      </c>
      <c r="H755" s="159">
        <v>0.1</v>
      </c>
      <c r="I755" s="160"/>
      <c r="L755" s="156"/>
      <c r="M755" s="161"/>
      <c r="T755" s="162"/>
      <c r="AT755" s="157" t="s">
        <v>177</v>
      </c>
      <c r="AU755" s="157" t="s">
        <v>85</v>
      </c>
      <c r="AV755" s="13" t="s">
        <v>85</v>
      </c>
      <c r="AW755" s="13" t="s">
        <v>33</v>
      </c>
      <c r="AX755" s="13" t="s">
        <v>72</v>
      </c>
      <c r="AY755" s="157" t="s">
        <v>166</v>
      </c>
    </row>
    <row r="756" spans="2:65" s="13" customFormat="1">
      <c r="B756" s="156"/>
      <c r="D756" s="150" t="s">
        <v>177</v>
      </c>
      <c r="E756" s="157" t="s">
        <v>19</v>
      </c>
      <c r="F756" s="158" t="s">
        <v>616</v>
      </c>
      <c r="H756" s="159">
        <v>0.2</v>
      </c>
      <c r="I756" s="160"/>
      <c r="L756" s="156"/>
      <c r="M756" s="161"/>
      <c r="T756" s="162"/>
      <c r="AT756" s="157" t="s">
        <v>177</v>
      </c>
      <c r="AU756" s="157" t="s">
        <v>85</v>
      </c>
      <c r="AV756" s="13" t="s">
        <v>85</v>
      </c>
      <c r="AW756" s="13" t="s">
        <v>33</v>
      </c>
      <c r="AX756" s="13" t="s">
        <v>72</v>
      </c>
      <c r="AY756" s="157" t="s">
        <v>166</v>
      </c>
    </row>
    <row r="757" spans="2:65" s="15" customFormat="1">
      <c r="B757" s="170"/>
      <c r="D757" s="150" t="s">
        <v>177</v>
      </c>
      <c r="E757" s="171" t="s">
        <v>19</v>
      </c>
      <c r="F757" s="172" t="s">
        <v>228</v>
      </c>
      <c r="H757" s="173">
        <v>381.92</v>
      </c>
      <c r="I757" s="174"/>
      <c r="L757" s="170"/>
      <c r="M757" s="175"/>
      <c r="T757" s="176"/>
      <c r="AT757" s="171" t="s">
        <v>177</v>
      </c>
      <c r="AU757" s="171" t="s">
        <v>85</v>
      </c>
      <c r="AV757" s="15" t="s">
        <v>173</v>
      </c>
      <c r="AW757" s="15" t="s">
        <v>33</v>
      </c>
      <c r="AX757" s="15" t="s">
        <v>79</v>
      </c>
      <c r="AY757" s="171" t="s">
        <v>166</v>
      </c>
    </row>
    <row r="758" spans="2:65" s="1" customFormat="1" ht="24.2" customHeight="1">
      <c r="B758" s="33"/>
      <c r="C758" s="132" t="s">
        <v>788</v>
      </c>
      <c r="D758" s="132" t="s">
        <v>168</v>
      </c>
      <c r="E758" s="133" t="s">
        <v>789</v>
      </c>
      <c r="F758" s="134" t="s">
        <v>790</v>
      </c>
      <c r="G758" s="135" t="s">
        <v>232</v>
      </c>
      <c r="H758" s="136">
        <v>67.814999999999998</v>
      </c>
      <c r="I758" s="137"/>
      <c r="J758" s="138">
        <f>ROUND(I758*H758,2)</f>
        <v>0</v>
      </c>
      <c r="K758" s="134" t="s">
        <v>172</v>
      </c>
      <c r="L758" s="33"/>
      <c r="M758" s="139" t="s">
        <v>19</v>
      </c>
      <c r="N758" s="140" t="s">
        <v>44</v>
      </c>
      <c r="P758" s="141">
        <f>O758*H758</f>
        <v>0</v>
      </c>
      <c r="Q758" s="141">
        <v>0</v>
      </c>
      <c r="R758" s="141">
        <f>Q758*H758</f>
        <v>0</v>
      </c>
      <c r="S758" s="141">
        <v>3.5000000000000003E-2</v>
      </c>
      <c r="T758" s="142">
        <f>S758*H758</f>
        <v>2.3735250000000003</v>
      </c>
      <c r="AR758" s="143" t="s">
        <v>173</v>
      </c>
      <c r="AT758" s="143" t="s">
        <v>168</v>
      </c>
      <c r="AU758" s="143" t="s">
        <v>85</v>
      </c>
      <c r="AY758" s="18" t="s">
        <v>166</v>
      </c>
      <c r="BE758" s="144">
        <f>IF(N758="základní",J758,0)</f>
        <v>0</v>
      </c>
      <c r="BF758" s="144">
        <f>IF(N758="snížená",J758,0)</f>
        <v>0</v>
      </c>
      <c r="BG758" s="144">
        <f>IF(N758="zákl. přenesená",J758,0)</f>
        <v>0</v>
      </c>
      <c r="BH758" s="144">
        <f>IF(N758="sníž. přenesená",J758,0)</f>
        <v>0</v>
      </c>
      <c r="BI758" s="144">
        <f>IF(N758="nulová",J758,0)</f>
        <v>0</v>
      </c>
      <c r="BJ758" s="18" t="s">
        <v>85</v>
      </c>
      <c r="BK758" s="144">
        <f>ROUND(I758*H758,2)</f>
        <v>0</v>
      </c>
      <c r="BL758" s="18" t="s">
        <v>173</v>
      </c>
      <c r="BM758" s="143" t="s">
        <v>791</v>
      </c>
    </row>
    <row r="759" spans="2:65" s="1" customFormat="1">
      <c r="B759" s="33"/>
      <c r="D759" s="145" t="s">
        <v>175</v>
      </c>
      <c r="F759" s="146" t="s">
        <v>792</v>
      </c>
      <c r="I759" s="147"/>
      <c r="L759" s="33"/>
      <c r="M759" s="148"/>
      <c r="T759" s="54"/>
      <c r="AT759" s="18" t="s">
        <v>175</v>
      </c>
      <c r="AU759" s="18" t="s">
        <v>85</v>
      </c>
    </row>
    <row r="760" spans="2:65" s="12" customFormat="1">
      <c r="B760" s="149"/>
      <c r="D760" s="150" t="s">
        <v>177</v>
      </c>
      <c r="E760" s="151" t="s">
        <v>19</v>
      </c>
      <c r="F760" s="152" t="s">
        <v>213</v>
      </c>
      <c r="H760" s="151" t="s">
        <v>19</v>
      </c>
      <c r="I760" s="153"/>
      <c r="L760" s="149"/>
      <c r="M760" s="154"/>
      <c r="T760" s="155"/>
      <c r="AT760" s="151" t="s">
        <v>177</v>
      </c>
      <c r="AU760" s="151" t="s">
        <v>85</v>
      </c>
      <c r="AV760" s="12" t="s">
        <v>79</v>
      </c>
      <c r="AW760" s="12" t="s">
        <v>33</v>
      </c>
      <c r="AX760" s="12" t="s">
        <v>72</v>
      </c>
      <c r="AY760" s="151" t="s">
        <v>166</v>
      </c>
    </row>
    <row r="761" spans="2:65" s="13" customFormat="1">
      <c r="B761" s="156"/>
      <c r="D761" s="150" t="s">
        <v>177</v>
      </c>
      <c r="E761" s="157" t="s">
        <v>19</v>
      </c>
      <c r="F761" s="158" t="s">
        <v>756</v>
      </c>
      <c r="H761" s="159">
        <v>2.988</v>
      </c>
      <c r="I761" s="160"/>
      <c r="L761" s="156"/>
      <c r="M761" s="161"/>
      <c r="T761" s="162"/>
      <c r="AT761" s="157" t="s">
        <v>177</v>
      </c>
      <c r="AU761" s="157" t="s">
        <v>85</v>
      </c>
      <c r="AV761" s="13" t="s">
        <v>85</v>
      </c>
      <c r="AW761" s="13" t="s">
        <v>33</v>
      </c>
      <c r="AX761" s="13" t="s">
        <v>72</v>
      </c>
      <c r="AY761" s="157" t="s">
        <v>166</v>
      </c>
    </row>
    <row r="762" spans="2:65" s="13" customFormat="1">
      <c r="B762" s="156"/>
      <c r="D762" s="150" t="s">
        <v>177</v>
      </c>
      <c r="E762" s="157" t="s">
        <v>19</v>
      </c>
      <c r="F762" s="158" t="s">
        <v>757</v>
      </c>
      <c r="H762" s="159">
        <v>0.26400000000000001</v>
      </c>
      <c r="I762" s="160"/>
      <c r="L762" s="156"/>
      <c r="M762" s="161"/>
      <c r="T762" s="162"/>
      <c r="AT762" s="157" t="s">
        <v>177</v>
      </c>
      <c r="AU762" s="157" t="s">
        <v>85</v>
      </c>
      <c r="AV762" s="13" t="s">
        <v>85</v>
      </c>
      <c r="AW762" s="13" t="s">
        <v>33</v>
      </c>
      <c r="AX762" s="13" t="s">
        <v>72</v>
      </c>
      <c r="AY762" s="157" t="s">
        <v>166</v>
      </c>
    </row>
    <row r="763" spans="2:65" s="13" customFormat="1">
      <c r="B763" s="156"/>
      <c r="D763" s="150" t="s">
        <v>177</v>
      </c>
      <c r="E763" s="157" t="s">
        <v>19</v>
      </c>
      <c r="F763" s="158" t="s">
        <v>603</v>
      </c>
      <c r="H763" s="159">
        <v>0.08</v>
      </c>
      <c r="I763" s="160"/>
      <c r="L763" s="156"/>
      <c r="M763" s="161"/>
      <c r="T763" s="162"/>
      <c r="AT763" s="157" t="s">
        <v>177</v>
      </c>
      <c r="AU763" s="157" t="s">
        <v>85</v>
      </c>
      <c r="AV763" s="13" t="s">
        <v>85</v>
      </c>
      <c r="AW763" s="13" t="s">
        <v>33</v>
      </c>
      <c r="AX763" s="13" t="s">
        <v>72</v>
      </c>
      <c r="AY763" s="157" t="s">
        <v>166</v>
      </c>
    </row>
    <row r="764" spans="2:65" s="13" customFormat="1">
      <c r="B764" s="156"/>
      <c r="D764" s="150" t="s">
        <v>177</v>
      </c>
      <c r="E764" s="157" t="s">
        <v>19</v>
      </c>
      <c r="F764" s="158" t="s">
        <v>758</v>
      </c>
      <c r="H764" s="159">
        <v>0.13500000000000001</v>
      </c>
      <c r="I764" s="160"/>
      <c r="L764" s="156"/>
      <c r="M764" s="161"/>
      <c r="T764" s="162"/>
      <c r="AT764" s="157" t="s">
        <v>177</v>
      </c>
      <c r="AU764" s="157" t="s">
        <v>85</v>
      </c>
      <c r="AV764" s="13" t="s">
        <v>85</v>
      </c>
      <c r="AW764" s="13" t="s">
        <v>33</v>
      </c>
      <c r="AX764" s="13" t="s">
        <v>72</v>
      </c>
      <c r="AY764" s="157" t="s">
        <v>166</v>
      </c>
    </row>
    <row r="765" spans="2:65" s="13" customFormat="1">
      <c r="B765" s="156"/>
      <c r="D765" s="150" t="s">
        <v>177</v>
      </c>
      <c r="E765" s="157" t="s">
        <v>19</v>
      </c>
      <c r="F765" s="158" t="s">
        <v>759</v>
      </c>
      <c r="H765" s="159">
        <v>3.0179999999999998</v>
      </c>
      <c r="I765" s="160"/>
      <c r="L765" s="156"/>
      <c r="M765" s="161"/>
      <c r="T765" s="162"/>
      <c r="AT765" s="157" t="s">
        <v>177</v>
      </c>
      <c r="AU765" s="157" t="s">
        <v>85</v>
      </c>
      <c r="AV765" s="13" t="s">
        <v>85</v>
      </c>
      <c r="AW765" s="13" t="s">
        <v>33</v>
      </c>
      <c r="AX765" s="13" t="s">
        <v>72</v>
      </c>
      <c r="AY765" s="157" t="s">
        <v>166</v>
      </c>
    </row>
    <row r="766" spans="2:65" s="13" customFormat="1">
      <c r="B766" s="156"/>
      <c r="D766" s="150" t="s">
        <v>177</v>
      </c>
      <c r="E766" s="157" t="s">
        <v>19</v>
      </c>
      <c r="F766" s="158" t="s">
        <v>760</v>
      </c>
      <c r="H766" s="159">
        <v>3.0920000000000001</v>
      </c>
      <c r="I766" s="160"/>
      <c r="L766" s="156"/>
      <c r="M766" s="161"/>
      <c r="T766" s="162"/>
      <c r="AT766" s="157" t="s">
        <v>177</v>
      </c>
      <c r="AU766" s="157" t="s">
        <v>85</v>
      </c>
      <c r="AV766" s="13" t="s">
        <v>85</v>
      </c>
      <c r="AW766" s="13" t="s">
        <v>33</v>
      </c>
      <c r="AX766" s="13" t="s">
        <v>72</v>
      </c>
      <c r="AY766" s="157" t="s">
        <v>166</v>
      </c>
    </row>
    <row r="767" spans="2:65" s="14" customFormat="1">
      <c r="B767" s="163"/>
      <c r="D767" s="150" t="s">
        <v>177</v>
      </c>
      <c r="E767" s="164" t="s">
        <v>19</v>
      </c>
      <c r="F767" s="165" t="s">
        <v>217</v>
      </c>
      <c r="H767" s="166">
        <v>9.577</v>
      </c>
      <c r="I767" s="167"/>
      <c r="L767" s="163"/>
      <c r="M767" s="168"/>
      <c r="T767" s="169"/>
      <c r="AT767" s="164" t="s">
        <v>177</v>
      </c>
      <c r="AU767" s="164" t="s">
        <v>85</v>
      </c>
      <c r="AV767" s="14" t="s">
        <v>184</v>
      </c>
      <c r="AW767" s="14" t="s">
        <v>33</v>
      </c>
      <c r="AX767" s="14" t="s">
        <v>72</v>
      </c>
      <c r="AY767" s="164" t="s">
        <v>166</v>
      </c>
    </row>
    <row r="768" spans="2:65" s="12" customFormat="1">
      <c r="B768" s="149"/>
      <c r="D768" s="150" t="s">
        <v>177</v>
      </c>
      <c r="E768" s="151" t="s">
        <v>19</v>
      </c>
      <c r="F768" s="152" t="s">
        <v>218</v>
      </c>
      <c r="H768" s="151" t="s">
        <v>19</v>
      </c>
      <c r="I768" s="153"/>
      <c r="L768" s="149"/>
      <c r="M768" s="154"/>
      <c r="T768" s="155"/>
      <c r="AT768" s="151" t="s">
        <v>177</v>
      </c>
      <c r="AU768" s="151" t="s">
        <v>85</v>
      </c>
      <c r="AV768" s="12" t="s">
        <v>79</v>
      </c>
      <c r="AW768" s="12" t="s">
        <v>33</v>
      </c>
      <c r="AX768" s="12" t="s">
        <v>72</v>
      </c>
      <c r="AY768" s="151" t="s">
        <v>166</v>
      </c>
    </row>
    <row r="769" spans="2:51" s="13" customFormat="1">
      <c r="B769" s="156"/>
      <c r="D769" s="150" t="s">
        <v>177</v>
      </c>
      <c r="E769" s="157" t="s">
        <v>19</v>
      </c>
      <c r="F769" s="158" t="s">
        <v>762</v>
      </c>
      <c r="H769" s="159">
        <v>12.327</v>
      </c>
      <c r="I769" s="160"/>
      <c r="L769" s="156"/>
      <c r="M769" s="161"/>
      <c r="T769" s="162"/>
      <c r="AT769" s="157" t="s">
        <v>177</v>
      </c>
      <c r="AU769" s="157" t="s">
        <v>85</v>
      </c>
      <c r="AV769" s="13" t="s">
        <v>85</v>
      </c>
      <c r="AW769" s="13" t="s">
        <v>33</v>
      </c>
      <c r="AX769" s="13" t="s">
        <v>72</v>
      </c>
      <c r="AY769" s="157" t="s">
        <v>166</v>
      </c>
    </row>
    <row r="770" spans="2:51" s="13" customFormat="1">
      <c r="B770" s="156"/>
      <c r="D770" s="150" t="s">
        <v>177</v>
      </c>
      <c r="E770" s="157" t="s">
        <v>19</v>
      </c>
      <c r="F770" s="158" t="s">
        <v>763</v>
      </c>
      <c r="H770" s="159">
        <v>-0.1</v>
      </c>
      <c r="I770" s="160"/>
      <c r="L770" s="156"/>
      <c r="M770" s="161"/>
      <c r="T770" s="162"/>
      <c r="AT770" s="157" t="s">
        <v>177</v>
      </c>
      <c r="AU770" s="157" t="s">
        <v>85</v>
      </c>
      <c r="AV770" s="13" t="s">
        <v>85</v>
      </c>
      <c r="AW770" s="13" t="s">
        <v>33</v>
      </c>
      <c r="AX770" s="13" t="s">
        <v>72</v>
      </c>
      <c r="AY770" s="157" t="s">
        <v>166</v>
      </c>
    </row>
    <row r="771" spans="2:51" s="13" customFormat="1">
      <c r="B771" s="156"/>
      <c r="D771" s="150" t="s">
        <v>177</v>
      </c>
      <c r="E771" s="157" t="s">
        <v>19</v>
      </c>
      <c r="F771" s="158" t="s">
        <v>616</v>
      </c>
      <c r="H771" s="159">
        <v>0.2</v>
      </c>
      <c r="I771" s="160"/>
      <c r="L771" s="156"/>
      <c r="M771" s="161"/>
      <c r="T771" s="162"/>
      <c r="AT771" s="157" t="s">
        <v>177</v>
      </c>
      <c r="AU771" s="157" t="s">
        <v>85</v>
      </c>
      <c r="AV771" s="13" t="s">
        <v>85</v>
      </c>
      <c r="AW771" s="13" t="s">
        <v>33</v>
      </c>
      <c r="AX771" s="13" t="s">
        <v>72</v>
      </c>
      <c r="AY771" s="157" t="s">
        <v>166</v>
      </c>
    </row>
    <row r="772" spans="2:51" s="13" customFormat="1">
      <c r="B772" s="156"/>
      <c r="D772" s="150" t="s">
        <v>177</v>
      </c>
      <c r="E772" s="157" t="s">
        <v>19</v>
      </c>
      <c r="F772" s="158" t="s">
        <v>604</v>
      </c>
      <c r="H772" s="159">
        <v>0.09</v>
      </c>
      <c r="I772" s="160"/>
      <c r="L772" s="156"/>
      <c r="M772" s="161"/>
      <c r="T772" s="162"/>
      <c r="AT772" s="157" t="s">
        <v>177</v>
      </c>
      <c r="AU772" s="157" t="s">
        <v>85</v>
      </c>
      <c r="AV772" s="13" t="s">
        <v>85</v>
      </c>
      <c r="AW772" s="13" t="s">
        <v>33</v>
      </c>
      <c r="AX772" s="13" t="s">
        <v>72</v>
      </c>
      <c r="AY772" s="157" t="s">
        <v>166</v>
      </c>
    </row>
    <row r="773" spans="2:51" s="13" customFormat="1">
      <c r="B773" s="156"/>
      <c r="D773" s="150" t="s">
        <v>177</v>
      </c>
      <c r="E773" s="157" t="s">
        <v>19</v>
      </c>
      <c r="F773" s="158" t="s">
        <v>764</v>
      </c>
      <c r="H773" s="159">
        <v>6.3</v>
      </c>
      <c r="I773" s="160"/>
      <c r="L773" s="156"/>
      <c r="M773" s="161"/>
      <c r="T773" s="162"/>
      <c r="AT773" s="157" t="s">
        <v>177</v>
      </c>
      <c r="AU773" s="157" t="s">
        <v>85</v>
      </c>
      <c r="AV773" s="13" t="s">
        <v>85</v>
      </c>
      <c r="AW773" s="13" t="s">
        <v>33</v>
      </c>
      <c r="AX773" s="13" t="s">
        <v>72</v>
      </c>
      <c r="AY773" s="157" t="s">
        <v>166</v>
      </c>
    </row>
    <row r="774" spans="2:51" s="13" customFormat="1">
      <c r="B774" s="156"/>
      <c r="D774" s="150" t="s">
        <v>177</v>
      </c>
      <c r="E774" s="157" t="s">
        <v>19</v>
      </c>
      <c r="F774" s="158" t="s">
        <v>765</v>
      </c>
      <c r="H774" s="159">
        <v>-0.09</v>
      </c>
      <c r="I774" s="160"/>
      <c r="L774" s="156"/>
      <c r="M774" s="161"/>
      <c r="T774" s="162"/>
      <c r="AT774" s="157" t="s">
        <v>177</v>
      </c>
      <c r="AU774" s="157" t="s">
        <v>85</v>
      </c>
      <c r="AV774" s="13" t="s">
        <v>85</v>
      </c>
      <c r="AW774" s="13" t="s">
        <v>33</v>
      </c>
      <c r="AX774" s="13" t="s">
        <v>72</v>
      </c>
      <c r="AY774" s="157" t="s">
        <v>166</v>
      </c>
    </row>
    <row r="775" spans="2:51" s="13" customFormat="1">
      <c r="B775" s="156"/>
      <c r="D775" s="150" t="s">
        <v>177</v>
      </c>
      <c r="E775" s="157" t="s">
        <v>19</v>
      </c>
      <c r="F775" s="158" t="s">
        <v>766</v>
      </c>
      <c r="H775" s="159">
        <v>0.1</v>
      </c>
      <c r="I775" s="160"/>
      <c r="L775" s="156"/>
      <c r="M775" s="161"/>
      <c r="T775" s="162"/>
      <c r="AT775" s="157" t="s">
        <v>177</v>
      </c>
      <c r="AU775" s="157" t="s">
        <v>85</v>
      </c>
      <c r="AV775" s="13" t="s">
        <v>85</v>
      </c>
      <c r="AW775" s="13" t="s">
        <v>33</v>
      </c>
      <c r="AX775" s="13" t="s">
        <v>72</v>
      </c>
      <c r="AY775" s="157" t="s">
        <v>166</v>
      </c>
    </row>
    <row r="776" spans="2:51" s="13" customFormat="1">
      <c r="B776" s="156"/>
      <c r="D776" s="150" t="s">
        <v>177</v>
      </c>
      <c r="E776" s="157" t="s">
        <v>19</v>
      </c>
      <c r="F776" s="158" t="s">
        <v>767</v>
      </c>
      <c r="H776" s="159">
        <v>2.78</v>
      </c>
      <c r="I776" s="160"/>
      <c r="L776" s="156"/>
      <c r="M776" s="161"/>
      <c r="T776" s="162"/>
      <c r="AT776" s="157" t="s">
        <v>177</v>
      </c>
      <c r="AU776" s="157" t="s">
        <v>85</v>
      </c>
      <c r="AV776" s="13" t="s">
        <v>85</v>
      </c>
      <c r="AW776" s="13" t="s">
        <v>33</v>
      </c>
      <c r="AX776" s="13" t="s">
        <v>72</v>
      </c>
      <c r="AY776" s="157" t="s">
        <v>166</v>
      </c>
    </row>
    <row r="777" spans="2:51" s="13" customFormat="1">
      <c r="B777" s="156"/>
      <c r="D777" s="150" t="s">
        <v>177</v>
      </c>
      <c r="E777" s="157" t="s">
        <v>19</v>
      </c>
      <c r="F777" s="158" t="s">
        <v>768</v>
      </c>
      <c r="H777" s="159">
        <v>2.641</v>
      </c>
      <c r="I777" s="160"/>
      <c r="L777" s="156"/>
      <c r="M777" s="161"/>
      <c r="T777" s="162"/>
      <c r="AT777" s="157" t="s">
        <v>177</v>
      </c>
      <c r="AU777" s="157" t="s">
        <v>85</v>
      </c>
      <c r="AV777" s="13" t="s">
        <v>85</v>
      </c>
      <c r="AW777" s="13" t="s">
        <v>33</v>
      </c>
      <c r="AX777" s="13" t="s">
        <v>72</v>
      </c>
      <c r="AY777" s="157" t="s">
        <v>166</v>
      </c>
    </row>
    <row r="778" spans="2:51" s="13" customFormat="1">
      <c r="B778" s="156"/>
      <c r="D778" s="150" t="s">
        <v>177</v>
      </c>
      <c r="E778" s="157" t="s">
        <v>19</v>
      </c>
      <c r="F778" s="158" t="s">
        <v>769</v>
      </c>
      <c r="H778" s="159">
        <v>0.28000000000000003</v>
      </c>
      <c r="I778" s="160"/>
      <c r="L778" s="156"/>
      <c r="M778" s="161"/>
      <c r="T778" s="162"/>
      <c r="AT778" s="157" t="s">
        <v>177</v>
      </c>
      <c r="AU778" s="157" t="s">
        <v>85</v>
      </c>
      <c r="AV778" s="13" t="s">
        <v>85</v>
      </c>
      <c r="AW778" s="13" t="s">
        <v>33</v>
      </c>
      <c r="AX778" s="13" t="s">
        <v>72</v>
      </c>
      <c r="AY778" s="157" t="s">
        <v>166</v>
      </c>
    </row>
    <row r="779" spans="2:51" s="13" customFormat="1">
      <c r="B779" s="156"/>
      <c r="D779" s="150" t="s">
        <v>177</v>
      </c>
      <c r="E779" s="157" t="s">
        <v>19</v>
      </c>
      <c r="F779" s="158" t="s">
        <v>616</v>
      </c>
      <c r="H779" s="159">
        <v>0.2</v>
      </c>
      <c r="I779" s="160"/>
      <c r="L779" s="156"/>
      <c r="M779" s="161"/>
      <c r="T779" s="162"/>
      <c r="AT779" s="157" t="s">
        <v>177</v>
      </c>
      <c r="AU779" s="157" t="s">
        <v>85</v>
      </c>
      <c r="AV779" s="13" t="s">
        <v>85</v>
      </c>
      <c r="AW779" s="13" t="s">
        <v>33</v>
      </c>
      <c r="AX779" s="13" t="s">
        <v>72</v>
      </c>
      <c r="AY779" s="157" t="s">
        <v>166</v>
      </c>
    </row>
    <row r="780" spans="2:51" s="13" customFormat="1">
      <c r="B780" s="156"/>
      <c r="D780" s="150" t="s">
        <v>177</v>
      </c>
      <c r="E780" s="157" t="s">
        <v>19</v>
      </c>
      <c r="F780" s="158" t="s">
        <v>770</v>
      </c>
      <c r="H780" s="159">
        <v>5.67</v>
      </c>
      <c r="I780" s="160"/>
      <c r="L780" s="156"/>
      <c r="M780" s="161"/>
      <c r="T780" s="162"/>
      <c r="AT780" s="157" t="s">
        <v>177</v>
      </c>
      <c r="AU780" s="157" t="s">
        <v>85</v>
      </c>
      <c r="AV780" s="13" t="s">
        <v>85</v>
      </c>
      <c r="AW780" s="13" t="s">
        <v>33</v>
      </c>
      <c r="AX780" s="13" t="s">
        <v>72</v>
      </c>
      <c r="AY780" s="157" t="s">
        <v>166</v>
      </c>
    </row>
    <row r="781" spans="2:51" s="13" customFormat="1">
      <c r="B781" s="156"/>
      <c r="D781" s="150" t="s">
        <v>177</v>
      </c>
      <c r="E781" s="157" t="s">
        <v>19</v>
      </c>
      <c r="F781" s="158" t="s">
        <v>771</v>
      </c>
      <c r="H781" s="159">
        <v>-0.06</v>
      </c>
      <c r="I781" s="160"/>
      <c r="L781" s="156"/>
      <c r="M781" s="161"/>
      <c r="T781" s="162"/>
      <c r="AT781" s="157" t="s">
        <v>177</v>
      </c>
      <c r="AU781" s="157" t="s">
        <v>85</v>
      </c>
      <c r="AV781" s="13" t="s">
        <v>85</v>
      </c>
      <c r="AW781" s="13" t="s">
        <v>33</v>
      </c>
      <c r="AX781" s="13" t="s">
        <v>72</v>
      </c>
      <c r="AY781" s="157" t="s">
        <v>166</v>
      </c>
    </row>
    <row r="782" spans="2:51" s="14" customFormat="1">
      <c r="B782" s="163"/>
      <c r="D782" s="150" t="s">
        <v>177</v>
      </c>
      <c r="E782" s="164" t="s">
        <v>19</v>
      </c>
      <c r="F782" s="165" t="s">
        <v>217</v>
      </c>
      <c r="H782" s="166">
        <v>30.338000000000005</v>
      </c>
      <c r="I782" s="167"/>
      <c r="L782" s="163"/>
      <c r="M782" s="168"/>
      <c r="T782" s="169"/>
      <c r="AT782" s="164" t="s">
        <v>177</v>
      </c>
      <c r="AU782" s="164" t="s">
        <v>85</v>
      </c>
      <c r="AV782" s="14" t="s">
        <v>184</v>
      </c>
      <c r="AW782" s="14" t="s">
        <v>33</v>
      </c>
      <c r="AX782" s="14" t="s">
        <v>72</v>
      </c>
      <c r="AY782" s="164" t="s">
        <v>166</v>
      </c>
    </row>
    <row r="783" spans="2:51" s="12" customFormat="1">
      <c r="B783" s="149"/>
      <c r="D783" s="150" t="s">
        <v>177</v>
      </c>
      <c r="E783" s="151" t="s">
        <v>19</v>
      </c>
      <c r="F783" s="152" t="s">
        <v>634</v>
      </c>
      <c r="H783" s="151" t="s">
        <v>19</v>
      </c>
      <c r="I783" s="153"/>
      <c r="L783" s="149"/>
      <c r="M783" s="154"/>
      <c r="T783" s="155"/>
      <c r="AT783" s="151" t="s">
        <v>177</v>
      </c>
      <c r="AU783" s="151" t="s">
        <v>85</v>
      </c>
      <c r="AV783" s="12" t="s">
        <v>79</v>
      </c>
      <c r="AW783" s="12" t="s">
        <v>33</v>
      </c>
      <c r="AX783" s="12" t="s">
        <v>72</v>
      </c>
      <c r="AY783" s="151" t="s">
        <v>166</v>
      </c>
    </row>
    <row r="784" spans="2:51" s="13" customFormat="1">
      <c r="B784" s="156"/>
      <c r="D784" s="150" t="s">
        <v>177</v>
      </c>
      <c r="E784" s="157" t="s">
        <v>19</v>
      </c>
      <c r="F784" s="158" t="s">
        <v>635</v>
      </c>
      <c r="H784" s="159">
        <v>27.9</v>
      </c>
      <c r="I784" s="160"/>
      <c r="L784" s="156"/>
      <c r="M784" s="161"/>
      <c r="T784" s="162"/>
      <c r="AT784" s="157" t="s">
        <v>177</v>
      </c>
      <c r="AU784" s="157" t="s">
        <v>85</v>
      </c>
      <c r="AV784" s="13" t="s">
        <v>85</v>
      </c>
      <c r="AW784" s="13" t="s">
        <v>33</v>
      </c>
      <c r="AX784" s="13" t="s">
        <v>72</v>
      </c>
      <c r="AY784" s="157" t="s">
        <v>166</v>
      </c>
    </row>
    <row r="785" spans="2:65" s="15" customFormat="1">
      <c r="B785" s="170"/>
      <c r="D785" s="150" t="s">
        <v>177</v>
      </c>
      <c r="E785" s="171" t="s">
        <v>19</v>
      </c>
      <c r="F785" s="172" t="s">
        <v>228</v>
      </c>
      <c r="H785" s="173">
        <v>67.814999999999998</v>
      </c>
      <c r="I785" s="174"/>
      <c r="L785" s="170"/>
      <c r="M785" s="175"/>
      <c r="T785" s="176"/>
      <c r="AT785" s="171" t="s">
        <v>177</v>
      </c>
      <c r="AU785" s="171" t="s">
        <v>85</v>
      </c>
      <c r="AV785" s="15" t="s">
        <v>173</v>
      </c>
      <c r="AW785" s="15" t="s">
        <v>33</v>
      </c>
      <c r="AX785" s="15" t="s">
        <v>79</v>
      </c>
      <c r="AY785" s="171" t="s">
        <v>166</v>
      </c>
    </row>
    <row r="786" spans="2:65" s="1" customFormat="1" ht="16.5" customHeight="1">
      <c r="B786" s="33"/>
      <c r="C786" s="132" t="s">
        <v>793</v>
      </c>
      <c r="D786" s="132" t="s">
        <v>168</v>
      </c>
      <c r="E786" s="133" t="s">
        <v>794</v>
      </c>
      <c r="F786" s="134" t="s">
        <v>795</v>
      </c>
      <c r="G786" s="135" t="s">
        <v>257</v>
      </c>
      <c r="H786" s="136">
        <v>86.21</v>
      </c>
      <c r="I786" s="137"/>
      <c r="J786" s="138">
        <f>ROUND(I786*H786,2)</f>
        <v>0</v>
      </c>
      <c r="K786" s="134" t="s">
        <v>172</v>
      </c>
      <c r="L786" s="33"/>
      <c r="M786" s="139" t="s">
        <v>19</v>
      </c>
      <c r="N786" s="140" t="s">
        <v>44</v>
      </c>
      <c r="P786" s="141">
        <f>O786*H786</f>
        <v>0</v>
      </c>
      <c r="Q786" s="141">
        <v>0</v>
      </c>
      <c r="R786" s="141">
        <f>Q786*H786</f>
        <v>0</v>
      </c>
      <c r="S786" s="141">
        <v>8.9999999999999993E-3</v>
      </c>
      <c r="T786" s="142">
        <f>S786*H786</f>
        <v>0.77588999999999986</v>
      </c>
      <c r="AR786" s="143" t="s">
        <v>173</v>
      </c>
      <c r="AT786" s="143" t="s">
        <v>168</v>
      </c>
      <c r="AU786" s="143" t="s">
        <v>85</v>
      </c>
      <c r="AY786" s="18" t="s">
        <v>166</v>
      </c>
      <c r="BE786" s="144">
        <f>IF(N786="základní",J786,0)</f>
        <v>0</v>
      </c>
      <c r="BF786" s="144">
        <f>IF(N786="snížená",J786,0)</f>
        <v>0</v>
      </c>
      <c r="BG786" s="144">
        <f>IF(N786="zákl. přenesená",J786,0)</f>
        <v>0</v>
      </c>
      <c r="BH786" s="144">
        <f>IF(N786="sníž. přenesená",J786,0)</f>
        <v>0</v>
      </c>
      <c r="BI786" s="144">
        <f>IF(N786="nulová",J786,0)</f>
        <v>0</v>
      </c>
      <c r="BJ786" s="18" t="s">
        <v>85</v>
      </c>
      <c r="BK786" s="144">
        <f>ROUND(I786*H786,2)</f>
        <v>0</v>
      </c>
      <c r="BL786" s="18" t="s">
        <v>173</v>
      </c>
      <c r="BM786" s="143" t="s">
        <v>796</v>
      </c>
    </row>
    <row r="787" spans="2:65" s="1" customFormat="1">
      <c r="B787" s="33"/>
      <c r="D787" s="145" t="s">
        <v>175</v>
      </c>
      <c r="F787" s="146" t="s">
        <v>797</v>
      </c>
      <c r="I787" s="147"/>
      <c r="L787" s="33"/>
      <c r="M787" s="148"/>
      <c r="T787" s="54"/>
      <c r="AT787" s="18" t="s">
        <v>175</v>
      </c>
      <c r="AU787" s="18" t="s">
        <v>85</v>
      </c>
    </row>
    <row r="788" spans="2:65" s="12" customFormat="1">
      <c r="B788" s="149"/>
      <c r="D788" s="150" t="s">
        <v>177</v>
      </c>
      <c r="E788" s="151" t="s">
        <v>19</v>
      </c>
      <c r="F788" s="152" t="s">
        <v>213</v>
      </c>
      <c r="H788" s="151" t="s">
        <v>19</v>
      </c>
      <c r="I788" s="153"/>
      <c r="L788" s="149"/>
      <c r="M788" s="154"/>
      <c r="T788" s="155"/>
      <c r="AT788" s="151" t="s">
        <v>177</v>
      </c>
      <c r="AU788" s="151" t="s">
        <v>85</v>
      </c>
      <c r="AV788" s="12" t="s">
        <v>79</v>
      </c>
      <c r="AW788" s="12" t="s">
        <v>33</v>
      </c>
      <c r="AX788" s="12" t="s">
        <v>72</v>
      </c>
      <c r="AY788" s="151" t="s">
        <v>166</v>
      </c>
    </row>
    <row r="789" spans="2:65" s="13" customFormat="1">
      <c r="B789" s="156"/>
      <c r="D789" s="150" t="s">
        <v>177</v>
      </c>
      <c r="E789" s="157" t="s">
        <v>19</v>
      </c>
      <c r="F789" s="158" t="s">
        <v>798</v>
      </c>
      <c r="H789" s="159">
        <v>10.84</v>
      </c>
      <c r="I789" s="160"/>
      <c r="L789" s="156"/>
      <c r="M789" s="161"/>
      <c r="T789" s="162"/>
      <c r="AT789" s="157" t="s">
        <v>177</v>
      </c>
      <c r="AU789" s="157" t="s">
        <v>85</v>
      </c>
      <c r="AV789" s="13" t="s">
        <v>85</v>
      </c>
      <c r="AW789" s="13" t="s">
        <v>33</v>
      </c>
      <c r="AX789" s="13" t="s">
        <v>72</v>
      </c>
      <c r="AY789" s="157" t="s">
        <v>166</v>
      </c>
    </row>
    <row r="790" spans="2:65" s="12" customFormat="1">
      <c r="B790" s="149"/>
      <c r="D790" s="150" t="s">
        <v>177</v>
      </c>
      <c r="E790" s="151" t="s">
        <v>19</v>
      </c>
      <c r="F790" s="152" t="s">
        <v>218</v>
      </c>
      <c r="H790" s="151" t="s">
        <v>19</v>
      </c>
      <c r="I790" s="153"/>
      <c r="L790" s="149"/>
      <c r="M790" s="154"/>
      <c r="T790" s="155"/>
      <c r="AT790" s="151" t="s">
        <v>177</v>
      </c>
      <c r="AU790" s="151" t="s">
        <v>85</v>
      </c>
      <c r="AV790" s="12" t="s">
        <v>79</v>
      </c>
      <c r="AW790" s="12" t="s">
        <v>33</v>
      </c>
      <c r="AX790" s="12" t="s">
        <v>72</v>
      </c>
      <c r="AY790" s="151" t="s">
        <v>166</v>
      </c>
    </row>
    <row r="791" spans="2:65" s="13" customFormat="1">
      <c r="B791" s="156"/>
      <c r="D791" s="150" t="s">
        <v>177</v>
      </c>
      <c r="E791" s="157" t="s">
        <v>19</v>
      </c>
      <c r="F791" s="158" t="s">
        <v>799</v>
      </c>
      <c r="H791" s="159">
        <v>32.17</v>
      </c>
      <c r="I791" s="160"/>
      <c r="L791" s="156"/>
      <c r="M791" s="161"/>
      <c r="T791" s="162"/>
      <c r="AT791" s="157" t="s">
        <v>177</v>
      </c>
      <c r="AU791" s="157" t="s">
        <v>85</v>
      </c>
      <c r="AV791" s="13" t="s">
        <v>85</v>
      </c>
      <c r="AW791" s="13" t="s">
        <v>33</v>
      </c>
      <c r="AX791" s="13" t="s">
        <v>72</v>
      </c>
      <c r="AY791" s="157" t="s">
        <v>166</v>
      </c>
    </row>
    <row r="792" spans="2:65" s="12" customFormat="1">
      <c r="B792" s="149"/>
      <c r="D792" s="150" t="s">
        <v>177</v>
      </c>
      <c r="E792" s="151" t="s">
        <v>19</v>
      </c>
      <c r="F792" s="152" t="s">
        <v>634</v>
      </c>
      <c r="H792" s="151" t="s">
        <v>19</v>
      </c>
      <c r="I792" s="153"/>
      <c r="L792" s="149"/>
      <c r="M792" s="154"/>
      <c r="T792" s="155"/>
      <c r="AT792" s="151" t="s">
        <v>177</v>
      </c>
      <c r="AU792" s="151" t="s">
        <v>85</v>
      </c>
      <c r="AV792" s="12" t="s">
        <v>79</v>
      </c>
      <c r="AW792" s="12" t="s">
        <v>33</v>
      </c>
      <c r="AX792" s="12" t="s">
        <v>72</v>
      </c>
      <c r="AY792" s="151" t="s">
        <v>166</v>
      </c>
    </row>
    <row r="793" spans="2:65" s="13" customFormat="1">
      <c r="B793" s="156"/>
      <c r="D793" s="150" t="s">
        <v>177</v>
      </c>
      <c r="E793" s="157" t="s">
        <v>19</v>
      </c>
      <c r="F793" s="158" t="s">
        <v>800</v>
      </c>
      <c r="H793" s="159">
        <v>43.2</v>
      </c>
      <c r="I793" s="160"/>
      <c r="L793" s="156"/>
      <c r="M793" s="161"/>
      <c r="T793" s="162"/>
      <c r="AT793" s="157" t="s">
        <v>177</v>
      </c>
      <c r="AU793" s="157" t="s">
        <v>85</v>
      </c>
      <c r="AV793" s="13" t="s">
        <v>85</v>
      </c>
      <c r="AW793" s="13" t="s">
        <v>33</v>
      </c>
      <c r="AX793" s="13" t="s">
        <v>72</v>
      </c>
      <c r="AY793" s="157" t="s">
        <v>166</v>
      </c>
    </row>
    <row r="794" spans="2:65" s="15" customFormat="1">
      <c r="B794" s="170"/>
      <c r="D794" s="150" t="s">
        <v>177</v>
      </c>
      <c r="E794" s="171" t="s">
        <v>19</v>
      </c>
      <c r="F794" s="172" t="s">
        <v>228</v>
      </c>
      <c r="H794" s="173">
        <v>86.210000000000008</v>
      </c>
      <c r="I794" s="174"/>
      <c r="L794" s="170"/>
      <c r="M794" s="175"/>
      <c r="T794" s="176"/>
      <c r="AT794" s="171" t="s">
        <v>177</v>
      </c>
      <c r="AU794" s="171" t="s">
        <v>85</v>
      </c>
      <c r="AV794" s="15" t="s">
        <v>173</v>
      </c>
      <c r="AW794" s="15" t="s">
        <v>33</v>
      </c>
      <c r="AX794" s="15" t="s">
        <v>79</v>
      </c>
      <c r="AY794" s="171" t="s">
        <v>166</v>
      </c>
    </row>
    <row r="795" spans="2:65" s="1" customFormat="1" ht="24.2" customHeight="1">
      <c r="B795" s="33"/>
      <c r="C795" s="132" t="s">
        <v>801</v>
      </c>
      <c r="D795" s="132" t="s">
        <v>168</v>
      </c>
      <c r="E795" s="133" t="s">
        <v>802</v>
      </c>
      <c r="F795" s="134" t="s">
        <v>803</v>
      </c>
      <c r="G795" s="135" t="s">
        <v>232</v>
      </c>
      <c r="H795" s="136">
        <v>4.32</v>
      </c>
      <c r="I795" s="137"/>
      <c r="J795" s="138">
        <f>ROUND(I795*H795,2)</f>
        <v>0</v>
      </c>
      <c r="K795" s="134" t="s">
        <v>172</v>
      </c>
      <c r="L795" s="33"/>
      <c r="M795" s="139" t="s">
        <v>19</v>
      </c>
      <c r="N795" s="140" t="s">
        <v>44</v>
      </c>
      <c r="P795" s="141">
        <f>O795*H795</f>
        <v>0</v>
      </c>
      <c r="Q795" s="141">
        <v>0</v>
      </c>
      <c r="R795" s="141">
        <f>Q795*H795</f>
        <v>0</v>
      </c>
      <c r="S795" s="141">
        <v>3.7999999999999999E-2</v>
      </c>
      <c r="T795" s="142">
        <f>S795*H795</f>
        <v>0.16416</v>
      </c>
      <c r="AR795" s="143" t="s">
        <v>173</v>
      </c>
      <c r="AT795" s="143" t="s">
        <v>168</v>
      </c>
      <c r="AU795" s="143" t="s">
        <v>85</v>
      </c>
      <c r="AY795" s="18" t="s">
        <v>166</v>
      </c>
      <c r="BE795" s="144">
        <f>IF(N795="základní",J795,0)</f>
        <v>0</v>
      </c>
      <c r="BF795" s="144">
        <f>IF(N795="snížená",J795,0)</f>
        <v>0</v>
      </c>
      <c r="BG795" s="144">
        <f>IF(N795="zákl. přenesená",J795,0)</f>
        <v>0</v>
      </c>
      <c r="BH795" s="144">
        <f>IF(N795="sníž. přenesená",J795,0)</f>
        <v>0</v>
      </c>
      <c r="BI795" s="144">
        <f>IF(N795="nulová",J795,0)</f>
        <v>0</v>
      </c>
      <c r="BJ795" s="18" t="s">
        <v>85</v>
      </c>
      <c r="BK795" s="144">
        <f>ROUND(I795*H795,2)</f>
        <v>0</v>
      </c>
      <c r="BL795" s="18" t="s">
        <v>173</v>
      </c>
      <c r="BM795" s="143" t="s">
        <v>804</v>
      </c>
    </row>
    <row r="796" spans="2:65" s="1" customFormat="1">
      <c r="B796" s="33"/>
      <c r="D796" s="145" t="s">
        <v>175</v>
      </c>
      <c r="F796" s="146" t="s">
        <v>805</v>
      </c>
      <c r="I796" s="147"/>
      <c r="L796" s="33"/>
      <c r="M796" s="148"/>
      <c r="T796" s="54"/>
      <c r="AT796" s="18" t="s">
        <v>175</v>
      </c>
      <c r="AU796" s="18" t="s">
        <v>85</v>
      </c>
    </row>
    <row r="797" spans="2:65" s="12" customFormat="1">
      <c r="B797" s="149"/>
      <c r="D797" s="150" t="s">
        <v>177</v>
      </c>
      <c r="E797" s="151" t="s">
        <v>19</v>
      </c>
      <c r="F797" s="152" t="s">
        <v>218</v>
      </c>
      <c r="H797" s="151" t="s">
        <v>19</v>
      </c>
      <c r="I797" s="153"/>
      <c r="L797" s="149"/>
      <c r="M797" s="154"/>
      <c r="T797" s="155"/>
      <c r="AT797" s="151" t="s">
        <v>177</v>
      </c>
      <c r="AU797" s="151" t="s">
        <v>85</v>
      </c>
      <c r="AV797" s="12" t="s">
        <v>79</v>
      </c>
      <c r="AW797" s="12" t="s">
        <v>33</v>
      </c>
      <c r="AX797" s="12" t="s">
        <v>72</v>
      </c>
      <c r="AY797" s="151" t="s">
        <v>166</v>
      </c>
    </row>
    <row r="798" spans="2:65" s="13" customFormat="1">
      <c r="B798" s="156"/>
      <c r="D798" s="150" t="s">
        <v>177</v>
      </c>
      <c r="E798" s="157" t="s">
        <v>19</v>
      </c>
      <c r="F798" s="158" t="s">
        <v>806</v>
      </c>
      <c r="H798" s="159">
        <v>4.32</v>
      </c>
      <c r="I798" s="160"/>
      <c r="L798" s="156"/>
      <c r="M798" s="161"/>
      <c r="T798" s="162"/>
      <c r="AT798" s="157" t="s">
        <v>177</v>
      </c>
      <c r="AU798" s="157" t="s">
        <v>85</v>
      </c>
      <c r="AV798" s="13" t="s">
        <v>85</v>
      </c>
      <c r="AW798" s="13" t="s">
        <v>33</v>
      </c>
      <c r="AX798" s="13" t="s">
        <v>79</v>
      </c>
      <c r="AY798" s="157" t="s">
        <v>166</v>
      </c>
    </row>
    <row r="799" spans="2:65" s="1" customFormat="1" ht="24.2" customHeight="1">
      <c r="B799" s="33"/>
      <c r="C799" s="132" t="s">
        <v>807</v>
      </c>
      <c r="D799" s="132" t="s">
        <v>168</v>
      </c>
      <c r="E799" s="133" t="s">
        <v>808</v>
      </c>
      <c r="F799" s="134" t="s">
        <v>809</v>
      </c>
      <c r="G799" s="135" t="s">
        <v>232</v>
      </c>
      <c r="H799" s="136">
        <v>44.2</v>
      </c>
      <c r="I799" s="137"/>
      <c r="J799" s="138">
        <f>ROUND(I799*H799,2)</f>
        <v>0</v>
      </c>
      <c r="K799" s="134" t="s">
        <v>172</v>
      </c>
      <c r="L799" s="33"/>
      <c r="M799" s="139" t="s">
        <v>19</v>
      </c>
      <c r="N799" s="140" t="s">
        <v>44</v>
      </c>
      <c r="P799" s="141">
        <f>O799*H799</f>
        <v>0</v>
      </c>
      <c r="Q799" s="141">
        <v>0</v>
      </c>
      <c r="R799" s="141">
        <f>Q799*H799</f>
        <v>0</v>
      </c>
      <c r="S799" s="141">
        <v>7.5999999999999998E-2</v>
      </c>
      <c r="T799" s="142">
        <f>S799*H799</f>
        <v>3.3592</v>
      </c>
      <c r="AR799" s="143" t="s">
        <v>173</v>
      </c>
      <c r="AT799" s="143" t="s">
        <v>168</v>
      </c>
      <c r="AU799" s="143" t="s">
        <v>85</v>
      </c>
      <c r="AY799" s="18" t="s">
        <v>166</v>
      </c>
      <c r="BE799" s="144">
        <f>IF(N799="základní",J799,0)</f>
        <v>0</v>
      </c>
      <c r="BF799" s="144">
        <f>IF(N799="snížená",J799,0)</f>
        <v>0</v>
      </c>
      <c r="BG799" s="144">
        <f>IF(N799="zákl. přenesená",J799,0)</f>
        <v>0</v>
      </c>
      <c r="BH799" s="144">
        <f>IF(N799="sníž. přenesená",J799,0)</f>
        <v>0</v>
      </c>
      <c r="BI799" s="144">
        <f>IF(N799="nulová",J799,0)</f>
        <v>0</v>
      </c>
      <c r="BJ799" s="18" t="s">
        <v>85</v>
      </c>
      <c r="BK799" s="144">
        <f>ROUND(I799*H799,2)</f>
        <v>0</v>
      </c>
      <c r="BL799" s="18" t="s">
        <v>173</v>
      </c>
      <c r="BM799" s="143" t="s">
        <v>810</v>
      </c>
    </row>
    <row r="800" spans="2:65" s="1" customFormat="1">
      <c r="B800" s="33"/>
      <c r="D800" s="145" t="s">
        <v>175</v>
      </c>
      <c r="F800" s="146" t="s">
        <v>811</v>
      </c>
      <c r="I800" s="147"/>
      <c r="L800" s="33"/>
      <c r="M800" s="148"/>
      <c r="T800" s="54"/>
      <c r="AT800" s="18" t="s">
        <v>175</v>
      </c>
      <c r="AU800" s="18" t="s">
        <v>85</v>
      </c>
    </row>
    <row r="801" spans="2:65" s="12" customFormat="1">
      <c r="B801" s="149"/>
      <c r="D801" s="150" t="s">
        <v>177</v>
      </c>
      <c r="E801" s="151" t="s">
        <v>19</v>
      </c>
      <c r="F801" s="152" t="s">
        <v>213</v>
      </c>
      <c r="H801" s="151" t="s">
        <v>19</v>
      </c>
      <c r="I801" s="153"/>
      <c r="L801" s="149"/>
      <c r="M801" s="154"/>
      <c r="T801" s="155"/>
      <c r="AT801" s="151" t="s">
        <v>177</v>
      </c>
      <c r="AU801" s="151" t="s">
        <v>85</v>
      </c>
      <c r="AV801" s="12" t="s">
        <v>79</v>
      </c>
      <c r="AW801" s="12" t="s">
        <v>33</v>
      </c>
      <c r="AX801" s="12" t="s">
        <v>72</v>
      </c>
      <c r="AY801" s="151" t="s">
        <v>166</v>
      </c>
    </row>
    <row r="802" spans="2:65" s="13" customFormat="1">
      <c r="B802" s="156"/>
      <c r="D802" s="150" t="s">
        <v>177</v>
      </c>
      <c r="E802" s="157" t="s">
        <v>19</v>
      </c>
      <c r="F802" s="158" t="s">
        <v>812</v>
      </c>
      <c r="H802" s="159">
        <v>12.8</v>
      </c>
      <c r="I802" s="160"/>
      <c r="L802" s="156"/>
      <c r="M802" s="161"/>
      <c r="T802" s="162"/>
      <c r="AT802" s="157" t="s">
        <v>177</v>
      </c>
      <c r="AU802" s="157" t="s">
        <v>85</v>
      </c>
      <c r="AV802" s="13" t="s">
        <v>85</v>
      </c>
      <c r="AW802" s="13" t="s">
        <v>33</v>
      </c>
      <c r="AX802" s="13" t="s">
        <v>72</v>
      </c>
      <c r="AY802" s="157" t="s">
        <v>166</v>
      </c>
    </row>
    <row r="803" spans="2:65" s="13" customFormat="1">
      <c r="B803" s="156"/>
      <c r="D803" s="150" t="s">
        <v>177</v>
      </c>
      <c r="E803" s="157" t="s">
        <v>19</v>
      </c>
      <c r="F803" s="158" t="s">
        <v>813</v>
      </c>
      <c r="H803" s="159">
        <v>1.4</v>
      </c>
      <c r="I803" s="160"/>
      <c r="L803" s="156"/>
      <c r="M803" s="161"/>
      <c r="T803" s="162"/>
      <c r="AT803" s="157" t="s">
        <v>177</v>
      </c>
      <c r="AU803" s="157" t="s">
        <v>85</v>
      </c>
      <c r="AV803" s="13" t="s">
        <v>85</v>
      </c>
      <c r="AW803" s="13" t="s">
        <v>33</v>
      </c>
      <c r="AX803" s="13" t="s">
        <v>72</v>
      </c>
      <c r="AY803" s="157" t="s">
        <v>166</v>
      </c>
    </row>
    <row r="804" spans="2:65" s="14" customFormat="1">
      <c r="B804" s="163"/>
      <c r="D804" s="150" t="s">
        <v>177</v>
      </c>
      <c r="E804" s="164" t="s">
        <v>19</v>
      </c>
      <c r="F804" s="165" t="s">
        <v>217</v>
      </c>
      <c r="H804" s="166">
        <v>14.200000000000001</v>
      </c>
      <c r="I804" s="167"/>
      <c r="L804" s="163"/>
      <c r="M804" s="168"/>
      <c r="T804" s="169"/>
      <c r="AT804" s="164" t="s">
        <v>177</v>
      </c>
      <c r="AU804" s="164" t="s">
        <v>85</v>
      </c>
      <c r="AV804" s="14" t="s">
        <v>184</v>
      </c>
      <c r="AW804" s="14" t="s">
        <v>33</v>
      </c>
      <c r="AX804" s="14" t="s">
        <v>72</v>
      </c>
      <c r="AY804" s="164" t="s">
        <v>166</v>
      </c>
    </row>
    <row r="805" spans="2:65" s="12" customFormat="1">
      <c r="B805" s="149"/>
      <c r="D805" s="150" t="s">
        <v>177</v>
      </c>
      <c r="E805" s="151" t="s">
        <v>19</v>
      </c>
      <c r="F805" s="152" t="s">
        <v>218</v>
      </c>
      <c r="H805" s="151" t="s">
        <v>19</v>
      </c>
      <c r="I805" s="153"/>
      <c r="L805" s="149"/>
      <c r="M805" s="154"/>
      <c r="T805" s="155"/>
      <c r="AT805" s="151" t="s">
        <v>177</v>
      </c>
      <c r="AU805" s="151" t="s">
        <v>85</v>
      </c>
      <c r="AV805" s="12" t="s">
        <v>79</v>
      </c>
      <c r="AW805" s="12" t="s">
        <v>33</v>
      </c>
      <c r="AX805" s="12" t="s">
        <v>72</v>
      </c>
      <c r="AY805" s="151" t="s">
        <v>166</v>
      </c>
    </row>
    <row r="806" spans="2:65" s="13" customFormat="1">
      <c r="B806" s="156"/>
      <c r="D806" s="150" t="s">
        <v>177</v>
      </c>
      <c r="E806" s="157" t="s">
        <v>19</v>
      </c>
      <c r="F806" s="158" t="s">
        <v>814</v>
      </c>
      <c r="H806" s="159">
        <v>24</v>
      </c>
      <c r="I806" s="160"/>
      <c r="L806" s="156"/>
      <c r="M806" s="161"/>
      <c r="T806" s="162"/>
      <c r="AT806" s="157" t="s">
        <v>177</v>
      </c>
      <c r="AU806" s="157" t="s">
        <v>85</v>
      </c>
      <c r="AV806" s="13" t="s">
        <v>85</v>
      </c>
      <c r="AW806" s="13" t="s">
        <v>33</v>
      </c>
      <c r="AX806" s="13" t="s">
        <v>72</v>
      </c>
      <c r="AY806" s="157" t="s">
        <v>166</v>
      </c>
    </row>
    <row r="807" spans="2:65" s="13" customFormat="1">
      <c r="B807" s="156"/>
      <c r="D807" s="150" t="s">
        <v>177</v>
      </c>
      <c r="E807" s="157" t="s">
        <v>19</v>
      </c>
      <c r="F807" s="158" t="s">
        <v>815</v>
      </c>
      <c r="H807" s="159">
        <v>6</v>
      </c>
      <c r="I807" s="160"/>
      <c r="L807" s="156"/>
      <c r="M807" s="161"/>
      <c r="T807" s="162"/>
      <c r="AT807" s="157" t="s">
        <v>177</v>
      </c>
      <c r="AU807" s="157" t="s">
        <v>85</v>
      </c>
      <c r="AV807" s="13" t="s">
        <v>85</v>
      </c>
      <c r="AW807" s="13" t="s">
        <v>33</v>
      </c>
      <c r="AX807" s="13" t="s">
        <v>72</v>
      </c>
      <c r="AY807" s="157" t="s">
        <v>166</v>
      </c>
    </row>
    <row r="808" spans="2:65" s="14" customFormat="1">
      <c r="B808" s="163"/>
      <c r="D808" s="150" t="s">
        <v>177</v>
      </c>
      <c r="E808" s="164" t="s">
        <v>19</v>
      </c>
      <c r="F808" s="165" t="s">
        <v>217</v>
      </c>
      <c r="H808" s="166">
        <v>30</v>
      </c>
      <c r="I808" s="167"/>
      <c r="L808" s="163"/>
      <c r="M808" s="168"/>
      <c r="T808" s="169"/>
      <c r="AT808" s="164" t="s">
        <v>177</v>
      </c>
      <c r="AU808" s="164" t="s">
        <v>85</v>
      </c>
      <c r="AV808" s="14" t="s">
        <v>184</v>
      </c>
      <c r="AW808" s="14" t="s">
        <v>33</v>
      </c>
      <c r="AX808" s="14" t="s">
        <v>72</v>
      </c>
      <c r="AY808" s="164" t="s">
        <v>166</v>
      </c>
    </row>
    <row r="809" spans="2:65" s="15" customFormat="1">
      <c r="B809" s="170"/>
      <c r="D809" s="150" t="s">
        <v>177</v>
      </c>
      <c r="E809" s="171" t="s">
        <v>19</v>
      </c>
      <c r="F809" s="172" t="s">
        <v>228</v>
      </c>
      <c r="H809" s="173">
        <v>44.2</v>
      </c>
      <c r="I809" s="174"/>
      <c r="L809" s="170"/>
      <c r="M809" s="175"/>
      <c r="T809" s="176"/>
      <c r="AT809" s="171" t="s">
        <v>177</v>
      </c>
      <c r="AU809" s="171" t="s">
        <v>85</v>
      </c>
      <c r="AV809" s="15" t="s">
        <v>173</v>
      </c>
      <c r="AW809" s="15" t="s">
        <v>33</v>
      </c>
      <c r="AX809" s="15" t="s">
        <v>79</v>
      </c>
      <c r="AY809" s="171" t="s">
        <v>166</v>
      </c>
    </row>
    <row r="810" spans="2:65" s="1" customFormat="1" ht="24.2" customHeight="1">
      <c r="B810" s="33"/>
      <c r="C810" s="132" t="s">
        <v>816</v>
      </c>
      <c r="D810" s="132" t="s">
        <v>168</v>
      </c>
      <c r="E810" s="133" t="s">
        <v>817</v>
      </c>
      <c r="F810" s="134" t="s">
        <v>818</v>
      </c>
      <c r="G810" s="135" t="s">
        <v>171</v>
      </c>
      <c r="H810" s="136">
        <v>0.72</v>
      </c>
      <c r="I810" s="137"/>
      <c r="J810" s="138">
        <f>ROUND(I810*H810,2)</f>
        <v>0</v>
      </c>
      <c r="K810" s="134" t="s">
        <v>172</v>
      </c>
      <c r="L810" s="33"/>
      <c r="M810" s="139" t="s">
        <v>19</v>
      </c>
      <c r="N810" s="140" t="s">
        <v>44</v>
      </c>
      <c r="P810" s="141">
        <f>O810*H810</f>
        <v>0</v>
      </c>
      <c r="Q810" s="141">
        <v>0</v>
      </c>
      <c r="R810" s="141">
        <f>Q810*H810</f>
        <v>0</v>
      </c>
      <c r="S810" s="141">
        <v>1.8</v>
      </c>
      <c r="T810" s="142">
        <f>S810*H810</f>
        <v>1.296</v>
      </c>
      <c r="AR810" s="143" t="s">
        <v>173</v>
      </c>
      <c r="AT810" s="143" t="s">
        <v>168</v>
      </c>
      <c r="AU810" s="143" t="s">
        <v>85</v>
      </c>
      <c r="AY810" s="18" t="s">
        <v>166</v>
      </c>
      <c r="BE810" s="144">
        <f>IF(N810="základní",J810,0)</f>
        <v>0</v>
      </c>
      <c r="BF810" s="144">
        <f>IF(N810="snížená",J810,0)</f>
        <v>0</v>
      </c>
      <c r="BG810" s="144">
        <f>IF(N810="zákl. přenesená",J810,0)</f>
        <v>0</v>
      </c>
      <c r="BH810" s="144">
        <f>IF(N810="sníž. přenesená",J810,0)</f>
        <v>0</v>
      </c>
      <c r="BI810" s="144">
        <f>IF(N810="nulová",J810,0)</f>
        <v>0</v>
      </c>
      <c r="BJ810" s="18" t="s">
        <v>85</v>
      </c>
      <c r="BK810" s="144">
        <f>ROUND(I810*H810,2)</f>
        <v>0</v>
      </c>
      <c r="BL810" s="18" t="s">
        <v>173</v>
      </c>
      <c r="BM810" s="143" t="s">
        <v>819</v>
      </c>
    </row>
    <row r="811" spans="2:65" s="1" customFormat="1">
      <c r="B811" s="33"/>
      <c r="D811" s="145" t="s">
        <v>175</v>
      </c>
      <c r="F811" s="146" t="s">
        <v>820</v>
      </c>
      <c r="I811" s="147"/>
      <c r="L811" s="33"/>
      <c r="M811" s="148"/>
      <c r="T811" s="54"/>
      <c r="AT811" s="18" t="s">
        <v>175</v>
      </c>
      <c r="AU811" s="18" t="s">
        <v>85</v>
      </c>
    </row>
    <row r="812" spans="2:65" s="12" customFormat="1">
      <c r="B812" s="149"/>
      <c r="D812" s="150" t="s">
        <v>177</v>
      </c>
      <c r="E812" s="151" t="s">
        <v>19</v>
      </c>
      <c r="F812" s="152" t="s">
        <v>218</v>
      </c>
      <c r="H812" s="151" t="s">
        <v>19</v>
      </c>
      <c r="I812" s="153"/>
      <c r="L812" s="149"/>
      <c r="M812" s="154"/>
      <c r="T812" s="155"/>
      <c r="AT812" s="151" t="s">
        <v>177</v>
      </c>
      <c r="AU812" s="151" t="s">
        <v>85</v>
      </c>
      <c r="AV812" s="12" t="s">
        <v>79</v>
      </c>
      <c r="AW812" s="12" t="s">
        <v>33</v>
      </c>
      <c r="AX812" s="12" t="s">
        <v>72</v>
      </c>
      <c r="AY812" s="151" t="s">
        <v>166</v>
      </c>
    </row>
    <row r="813" spans="2:65" s="13" customFormat="1">
      <c r="B813" s="156"/>
      <c r="D813" s="150" t="s">
        <v>177</v>
      </c>
      <c r="E813" s="157" t="s">
        <v>19</v>
      </c>
      <c r="F813" s="158" t="s">
        <v>821</v>
      </c>
      <c r="H813" s="159">
        <v>0.72</v>
      </c>
      <c r="I813" s="160"/>
      <c r="L813" s="156"/>
      <c r="M813" s="161"/>
      <c r="T813" s="162"/>
      <c r="AT813" s="157" t="s">
        <v>177</v>
      </c>
      <c r="AU813" s="157" t="s">
        <v>85</v>
      </c>
      <c r="AV813" s="13" t="s">
        <v>85</v>
      </c>
      <c r="AW813" s="13" t="s">
        <v>33</v>
      </c>
      <c r="AX813" s="13" t="s">
        <v>79</v>
      </c>
      <c r="AY813" s="157" t="s">
        <v>166</v>
      </c>
    </row>
    <row r="814" spans="2:65" s="1" customFormat="1" ht="24.2" customHeight="1">
      <c r="B814" s="33"/>
      <c r="C814" s="132" t="s">
        <v>822</v>
      </c>
      <c r="D814" s="132" t="s">
        <v>168</v>
      </c>
      <c r="E814" s="133" t="s">
        <v>823</v>
      </c>
      <c r="F814" s="134" t="s">
        <v>824</v>
      </c>
      <c r="G814" s="135" t="s">
        <v>232</v>
      </c>
      <c r="H814" s="136">
        <v>1.2</v>
      </c>
      <c r="I814" s="137"/>
      <c r="J814" s="138">
        <f>ROUND(I814*H814,2)</f>
        <v>0</v>
      </c>
      <c r="K814" s="134" t="s">
        <v>172</v>
      </c>
      <c r="L814" s="33"/>
      <c r="M814" s="139" t="s">
        <v>19</v>
      </c>
      <c r="N814" s="140" t="s">
        <v>44</v>
      </c>
      <c r="P814" s="141">
        <f>O814*H814</f>
        <v>0</v>
      </c>
      <c r="Q814" s="141">
        <v>0</v>
      </c>
      <c r="R814" s="141">
        <f>Q814*H814</f>
        <v>0</v>
      </c>
      <c r="S814" s="141">
        <v>0.18</v>
      </c>
      <c r="T814" s="142">
        <f>S814*H814</f>
        <v>0.216</v>
      </c>
      <c r="AR814" s="143" t="s">
        <v>173</v>
      </c>
      <c r="AT814" s="143" t="s">
        <v>168</v>
      </c>
      <c r="AU814" s="143" t="s">
        <v>85</v>
      </c>
      <c r="AY814" s="18" t="s">
        <v>166</v>
      </c>
      <c r="BE814" s="144">
        <f>IF(N814="základní",J814,0)</f>
        <v>0</v>
      </c>
      <c r="BF814" s="144">
        <f>IF(N814="snížená",J814,0)</f>
        <v>0</v>
      </c>
      <c r="BG814" s="144">
        <f>IF(N814="zákl. přenesená",J814,0)</f>
        <v>0</v>
      </c>
      <c r="BH814" s="144">
        <f>IF(N814="sníž. přenesená",J814,0)</f>
        <v>0</v>
      </c>
      <c r="BI814" s="144">
        <f>IF(N814="nulová",J814,0)</f>
        <v>0</v>
      </c>
      <c r="BJ814" s="18" t="s">
        <v>85</v>
      </c>
      <c r="BK814" s="144">
        <f>ROUND(I814*H814,2)</f>
        <v>0</v>
      </c>
      <c r="BL814" s="18" t="s">
        <v>173</v>
      </c>
      <c r="BM814" s="143" t="s">
        <v>825</v>
      </c>
    </row>
    <row r="815" spans="2:65" s="1" customFormat="1">
      <c r="B815" s="33"/>
      <c r="D815" s="145" t="s">
        <v>175</v>
      </c>
      <c r="F815" s="146" t="s">
        <v>826</v>
      </c>
      <c r="I815" s="147"/>
      <c r="L815" s="33"/>
      <c r="M815" s="148"/>
      <c r="T815" s="54"/>
      <c r="AT815" s="18" t="s">
        <v>175</v>
      </c>
      <c r="AU815" s="18" t="s">
        <v>85</v>
      </c>
    </row>
    <row r="816" spans="2:65" s="12" customFormat="1">
      <c r="B816" s="149"/>
      <c r="D816" s="150" t="s">
        <v>177</v>
      </c>
      <c r="E816" s="151" t="s">
        <v>19</v>
      </c>
      <c r="F816" s="152" t="s">
        <v>218</v>
      </c>
      <c r="H816" s="151" t="s">
        <v>19</v>
      </c>
      <c r="I816" s="153"/>
      <c r="L816" s="149"/>
      <c r="M816" s="154"/>
      <c r="T816" s="155"/>
      <c r="AT816" s="151" t="s">
        <v>177</v>
      </c>
      <c r="AU816" s="151" t="s">
        <v>85</v>
      </c>
      <c r="AV816" s="12" t="s">
        <v>79</v>
      </c>
      <c r="AW816" s="12" t="s">
        <v>33</v>
      </c>
      <c r="AX816" s="12" t="s">
        <v>72</v>
      </c>
      <c r="AY816" s="151" t="s">
        <v>166</v>
      </c>
    </row>
    <row r="817" spans="2:65" s="13" customFormat="1">
      <c r="B817" s="156"/>
      <c r="D817" s="150" t="s">
        <v>177</v>
      </c>
      <c r="E817" s="157" t="s">
        <v>19</v>
      </c>
      <c r="F817" s="158" t="s">
        <v>827</v>
      </c>
      <c r="H817" s="159">
        <v>1.2</v>
      </c>
      <c r="I817" s="160"/>
      <c r="L817" s="156"/>
      <c r="M817" s="161"/>
      <c r="T817" s="162"/>
      <c r="AT817" s="157" t="s">
        <v>177</v>
      </c>
      <c r="AU817" s="157" t="s">
        <v>85</v>
      </c>
      <c r="AV817" s="13" t="s">
        <v>85</v>
      </c>
      <c r="AW817" s="13" t="s">
        <v>33</v>
      </c>
      <c r="AX817" s="13" t="s">
        <v>79</v>
      </c>
      <c r="AY817" s="157" t="s">
        <v>166</v>
      </c>
    </row>
    <row r="818" spans="2:65" s="1" customFormat="1" ht="24.2" customHeight="1">
      <c r="B818" s="33"/>
      <c r="C818" s="132" t="s">
        <v>828</v>
      </c>
      <c r="D818" s="132" t="s">
        <v>168</v>
      </c>
      <c r="E818" s="133" t="s">
        <v>829</v>
      </c>
      <c r="F818" s="134" t="s">
        <v>830</v>
      </c>
      <c r="G818" s="135" t="s">
        <v>171</v>
      </c>
      <c r="H818" s="136">
        <v>5.6959999999999997</v>
      </c>
      <c r="I818" s="137"/>
      <c r="J818" s="138">
        <f>ROUND(I818*H818,2)</f>
        <v>0</v>
      </c>
      <c r="K818" s="134" t="s">
        <v>172</v>
      </c>
      <c r="L818" s="33"/>
      <c r="M818" s="139" t="s">
        <v>19</v>
      </c>
      <c r="N818" s="140" t="s">
        <v>44</v>
      </c>
      <c r="P818" s="141">
        <f>O818*H818</f>
        <v>0</v>
      </c>
      <c r="Q818" s="141">
        <v>0</v>
      </c>
      <c r="R818" s="141">
        <f>Q818*H818</f>
        <v>0</v>
      </c>
      <c r="S818" s="141">
        <v>1.8</v>
      </c>
      <c r="T818" s="142">
        <f>S818*H818</f>
        <v>10.252800000000001</v>
      </c>
      <c r="AR818" s="143" t="s">
        <v>173</v>
      </c>
      <c r="AT818" s="143" t="s">
        <v>168</v>
      </c>
      <c r="AU818" s="143" t="s">
        <v>85</v>
      </c>
      <c r="AY818" s="18" t="s">
        <v>166</v>
      </c>
      <c r="BE818" s="144">
        <f>IF(N818="základní",J818,0)</f>
        <v>0</v>
      </c>
      <c r="BF818" s="144">
        <f>IF(N818="snížená",J818,0)</f>
        <v>0</v>
      </c>
      <c r="BG818" s="144">
        <f>IF(N818="zákl. přenesená",J818,0)</f>
        <v>0</v>
      </c>
      <c r="BH818" s="144">
        <f>IF(N818="sníž. přenesená",J818,0)</f>
        <v>0</v>
      </c>
      <c r="BI818" s="144">
        <f>IF(N818="nulová",J818,0)</f>
        <v>0</v>
      </c>
      <c r="BJ818" s="18" t="s">
        <v>85</v>
      </c>
      <c r="BK818" s="144">
        <f>ROUND(I818*H818,2)</f>
        <v>0</v>
      </c>
      <c r="BL818" s="18" t="s">
        <v>173</v>
      </c>
      <c r="BM818" s="143" t="s">
        <v>831</v>
      </c>
    </row>
    <row r="819" spans="2:65" s="1" customFormat="1">
      <c r="B819" s="33"/>
      <c r="D819" s="145" t="s">
        <v>175</v>
      </c>
      <c r="F819" s="146" t="s">
        <v>832</v>
      </c>
      <c r="I819" s="147"/>
      <c r="L819" s="33"/>
      <c r="M819" s="148"/>
      <c r="T819" s="54"/>
      <c r="AT819" s="18" t="s">
        <v>175</v>
      </c>
      <c r="AU819" s="18" t="s">
        <v>85</v>
      </c>
    </row>
    <row r="820" spans="2:65" s="12" customFormat="1">
      <c r="B820" s="149"/>
      <c r="D820" s="150" t="s">
        <v>177</v>
      </c>
      <c r="E820" s="151" t="s">
        <v>19</v>
      </c>
      <c r="F820" s="152" t="s">
        <v>213</v>
      </c>
      <c r="H820" s="151" t="s">
        <v>19</v>
      </c>
      <c r="I820" s="153"/>
      <c r="L820" s="149"/>
      <c r="M820" s="154"/>
      <c r="T820" s="155"/>
      <c r="AT820" s="151" t="s">
        <v>177</v>
      </c>
      <c r="AU820" s="151" t="s">
        <v>85</v>
      </c>
      <c r="AV820" s="12" t="s">
        <v>79</v>
      </c>
      <c r="AW820" s="12" t="s">
        <v>33</v>
      </c>
      <c r="AX820" s="12" t="s">
        <v>72</v>
      </c>
      <c r="AY820" s="151" t="s">
        <v>166</v>
      </c>
    </row>
    <row r="821" spans="2:65" s="13" customFormat="1">
      <c r="B821" s="156"/>
      <c r="D821" s="150" t="s">
        <v>177</v>
      </c>
      <c r="E821" s="157" t="s">
        <v>19</v>
      </c>
      <c r="F821" s="158" t="s">
        <v>833</v>
      </c>
      <c r="H821" s="159">
        <v>0.38400000000000001</v>
      </c>
      <c r="I821" s="160"/>
      <c r="L821" s="156"/>
      <c r="M821" s="161"/>
      <c r="T821" s="162"/>
      <c r="AT821" s="157" t="s">
        <v>177</v>
      </c>
      <c r="AU821" s="157" t="s">
        <v>85</v>
      </c>
      <c r="AV821" s="13" t="s">
        <v>85</v>
      </c>
      <c r="AW821" s="13" t="s">
        <v>33</v>
      </c>
      <c r="AX821" s="13" t="s">
        <v>72</v>
      </c>
      <c r="AY821" s="157" t="s">
        <v>166</v>
      </c>
    </row>
    <row r="822" spans="2:65" s="14" customFormat="1">
      <c r="B822" s="163"/>
      <c r="D822" s="150" t="s">
        <v>177</v>
      </c>
      <c r="E822" s="164" t="s">
        <v>19</v>
      </c>
      <c r="F822" s="165" t="s">
        <v>217</v>
      </c>
      <c r="H822" s="166">
        <v>0.38400000000000001</v>
      </c>
      <c r="I822" s="167"/>
      <c r="L822" s="163"/>
      <c r="M822" s="168"/>
      <c r="T822" s="169"/>
      <c r="AT822" s="164" t="s">
        <v>177</v>
      </c>
      <c r="AU822" s="164" t="s">
        <v>85</v>
      </c>
      <c r="AV822" s="14" t="s">
        <v>184</v>
      </c>
      <c r="AW822" s="14" t="s">
        <v>33</v>
      </c>
      <c r="AX822" s="14" t="s">
        <v>72</v>
      </c>
      <c r="AY822" s="164" t="s">
        <v>166</v>
      </c>
    </row>
    <row r="823" spans="2:65" s="12" customFormat="1">
      <c r="B823" s="149"/>
      <c r="D823" s="150" t="s">
        <v>177</v>
      </c>
      <c r="E823" s="151" t="s">
        <v>19</v>
      </c>
      <c r="F823" s="152" t="s">
        <v>218</v>
      </c>
      <c r="H823" s="151" t="s">
        <v>19</v>
      </c>
      <c r="I823" s="153"/>
      <c r="L823" s="149"/>
      <c r="M823" s="154"/>
      <c r="T823" s="155"/>
      <c r="AT823" s="151" t="s">
        <v>177</v>
      </c>
      <c r="AU823" s="151" t="s">
        <v>85</v>
      </c>
      <c r="AV823" s="12" t="s">
        <v>79</v>
      </c>
      <c r="AW823" s="12" t="s">
        <v>33</v>
      </c>
      <c r="AX823" s="12" t="s">
        <v>72</v>
      </c>
      <c r="AY823" s="151" t="s">
        <v>166</v>
      </c>
    </row>
    <row r="824" spans="2:65" s="13" customFormat="1">
      <c r="B824" s="156"/>
      <c r="D824" s="150" t="s">
        <v>177</v>
      </c>
      <c r="E824" s="157" t="s">
        <v>19</v>
      </c>
      <c r="F824" s="158" t="s">
        <v>834</v>
      </c>
      <c r="H824" s="159">
        <v>1.1479999999999999</v>
      </c>
      <c r="I824" s="160"/>
      <c r="L824" s="156"/>
      <c r="M824" s="161"/>
      <c r="T824" s="162"/>
      <c r="AT824" s="157" t="s">
        <v>177</v>
      </c>
      <c r="AU824" s="157" t="s">
        <v>85</v>
      </c>
      <c r="AV824" s="13" t="s">
        <v>85</v>
      </c>
      <c r="AW824" s="13" t="s">
        <v>33</v>
      </c>
      <c r="AX824" s="13" t="s">
        <v>72</v>
      </c>
      <c r="AY824" s="157" t="s">
        <v>166</v>
      </c>
    </row>
    <row r="825" spans="2:65" s="13" customFormat="1">
      <c r="B825" s="156"/>
      <c r="D825" s="150" t="s">
        <v>177</v>
      </c>
      <c r="E825" s="157" t="s">
        <v>19</v>
      </c>
      <c r="F825" s="158" t="s">
        <v>835</v>
      </c>
      <c r="H825" s="159">
        <v>0.78500000000000003</v>
      </c>
      <c r="I825" s="160"/>
      <c r="L825" s="156"/>
      <c r="M825" s="161"/>
      <c r="T825" s="162"/>
      <c r="AT825" s="157" t="s">
        <v>177</v>
      </c>
      <c r="AU825" s="157" t="s">
        <v>85</v>
      </c>
      <c r="AV825" s="13" t="s">
        <v>85</v>
      </c>
      <c r="AW825" s="13" t="s">
        <v>33</v>
      </c>
      <c r="AX825" s="13" t="s">
        <v>72</v>
      </c>
      <c r="AY825" s="157" t="s">
        <v>166</v>
      </c>
    </row>
    <row r="826" spans="2:65" s="13" customFormat="1">
      <c r="B826" s="156"/>
      <c r="D826" s="150" t="s">
        <v>177</v>
      </c>
      <c r="E826" s="157" t="s">
        <v>19</v>
      </c>
      <c r="F826" s="158" t="s">
        <v>836</v>
      </c>
      <c r="H826" s="159">
        <v>0.39600000000000002</v>
      </c>
      <c r="I826" s="160"/>
      <c r="L826" s="156"/>
      <c r="M826" s="161"/>
      <c r="T826" s="162"/>
      <c r="AT826" s="157" t="s">
        <v>177</v>
      </c>
      <c r="AU826" s="157" t="s">
        <v>85</v>
      </c>
      <c r="AV826" s="13" t="s">
        <v>85</v>
      </c>
      <c r="AW826" s="13" t="s">
        <v>33</v>
      </c>
      <c r="AX826" s="13" t="s">
        <v>72</v>
      </c>
      <c r="AY826" s="157" t="s">
        <v>166</v>
      </c>
    </row>
    <row r="827" spans="2:65" s="13" customFormat="1">
      <c r="B827" s="156"/>
      <c r="D827" s="150" t="s">
        <v>177</v>
      </c>
      <c r="E827" s="157" t="s">
        <v>19</v>
      </c>
      <c r="F827" s="158" t="s">
        <v>837</v>
      </c>
      <c r="H827" s="159">
        <v>9.9000000000000005E-2</v>
      </c>
      <c r="I827" s="160"/>
      <c r="L827" s="156"/>
      <c r="M827" s="161"/>
      <c r="T827" s="162"/>
      <c r="AT827" s="157" t="s">
        <v>177</v>
      </c>
      <c r="AU827" s="157" t="s">
        <v>85</v>
      </c>
      <c r="AV827" s="13" t="s">
        <v>85</v>
      </c>
      <c r="AW827" s="13" t="s">
        <v>33</v>
      </c>
      <c r="AX827" s="13" t="s">
        <v>72</v>
      </c>
      <c r="AY827" s="157" t="s">
        <v>166</v>
      </c>
    </row>
    <row r="828" spans="2:65" s="13" customFormat="1">
      <c r="B828" s="156"/>
      <c r="D828" s="150" t="s">
        <v>177</v>
      </c>
      <c r="E828" s="157" t="s">
        <v>19</v>
      </c>
      <c r="F828" s="158" t="s">
        <v>838</v>
      </c>
      <c r="H828" s="159">
        <v>0.60099999999999998</v>
      </c>
      <c r="I828" s="160"/>
      <c r="L828" s="156"/>
      <c r="M828" s="161"/>
      <c r="T828" s="162"/>
      <c r="AT828" s="157" t="s">
        <v>177</v>
      </c>
      <c r="AU828" s="157" t="s">
        <v>85</v>
      </c>
      <c r="AV828" s="13" t="s">
        <v>85</v>
      </c>
      <c r="AW828" s="13" t="s">
        <v>33</v>
      </c>
      <c r="AX828" s="13" t="s">
        <v>72</v>
      </c>
      <c r="AY828" s="157" t="s">
        <v>166</v>
      </c>
    </row>
    <row r="829" spans="2:65" s="13" customFormat="1">
      <c r="B829" s="156"/>
      <c r="D829" s="150" t="s">
        <v>177</v>
      </c>
      <c r="E829" s="157" t="s">
        <v>19</v>
      </c>
      <c r="F829" s="158" t="s">
        <v>839</v>
      </c>
      <c r="H829" s="159">
        <v>0.26700000000000002</v>
      </c>
      <c r="I829" s="160"/>
      <c r="L829" s="156"/>
      <c r="M829" s="161"/>
      <c r="T829" s="162"/>
      <c r="AT829" s="157" t="s">
        <v>177</v>
      </c>
      <c r="AU829" s="157" t="s">
        <v>85</v>
      </c>
      <c r="AV829" s="13" t="s">
        <v>85</v>
      </c>
      <c r="AW829" s="13" t="s">
        <v>33</v>
      </c>
      <c r="AX829" s="13" t="s">
        <v>72</v>
      </c>
      <c r="AY829" s="157" t="s">
        <v>166</v>
      </c>
    </row>
    <row r="830" spans="2:65" s="13" customFormat="1">
      <c r="B830" s="156"/>
      <c r="D830" s="150" t="s">
        <v>177</v>
      </c>
      <c r="E830" s="157" t="s">
        <v>19</v>
      </c>
      <c r="F830" s="158" t="s">
        <v>840</v>
      </c>
      <c r="H830" s="159">
        <v>2.016</v>
      </c>
      <c r="I830" s="160"/>
      <c r="L830" s="156"/>
      <c r="M830" s="161"/>
      <c r="T830" s="162"/>
      <c r="AT830" s="157" t="s">
        <v>177</v>
      </c>
      <c r="AU830" s="157" t="s">
        <v>85</v>
      </c>
      <c r="AV830" s="13" t="s">
        <v>85</v>
      </c>
      <c r="AW830" s="13" t="s">
        <v>33</v>
      </c>
      <c r="AX830" s="13" t="s">
        <v>72</v>
      </c>
      <c r="AY830" s="157" t="s">
        <v>166</v>
      </c>
    </row>
    <row r="831" spans="2:65" s="14" customFormat="1">
      <c r="B831" s="163"/>
      <c r="D831" s="150" t="s">
        <v>177</v>
      </c>
      <c r="E831" s="164" t="s">
        <v>19</v>
      </c>
      <c r="F831" s="165" t="s">
        <v>217</v>
      </c>
      <c r="H831" s="166">
        <v>5.3119999999999994</v>
      </c>
      <c r="I831" s="167"/>
      <c r="L831" s="163"/>
      <c r="M831" s="168"/>
      <c r="T831" s="169"/>
      <c r="AT831" s="164" t="s">
        <v>177</v>
      </c>
      <c r="AU831" s="164" t="s">
        <v>85</v>
      </c>
      <c r="AV831" s="14" t="s">
        <v>184</v>
      </c>
      <c r="AW831" s="14" t="s">
        <v>33</v>
      </c>
      <c r="AX831" s="14" t="s">
        <v>72</v>
      </c>
      <c r="AY831" s="164" t="s">
        <v>166</v>
      </c>
    </row>
    <row r="832" spans="2:65" s="15" customFormat="1">
      <c r="B832" s="170"/>
      <c r="D832" s="150" t="s">
        <v>177</v>
      </c>
      <c r="E832" s="171" t="s">
        <v>19</v>
      </c>
      <c r="F832" s="172" t="s">
        <v>228</v>
      </c>
      <c r="H832" s="173">
        <v>5.6959999999999997</v>
      </c>
      <c r="I832" s="174"/>
      <c r="L832" s="170"/>
      <c r="M832" s="175"/>
      <c r="T832" s="176"/>
      <c r="AT832" s="171" t="s">
        <v>177</v>
      </c>
      <c r="AU832" s="171" t="s">
        <v>85</v>
      </c>
      <c r="AV832" s="15" t="s">
        <v>173</v>
      </c>
      <c r="AW832" s="15" t="s">
        <v>33</v>
      </c>
      <c r="AX832" s="15" t="s">
        <v>79</v>
      </c>
      <c r="AY832" s="171" t="s">
        <v>166</v>
      </c>
    </row>
    <row r="833" spans="2:65" s="1" customFormat="1" ht="24.2" customHeight="1">
      <c r="B833" s="33"/>
      <c r="C833" s="132" t="s">
        <v>841</v>
      </c>
      <c r="D833" s="132" t="s">
        <v>168</v>
      </c>
      <c r="E833" s="133" t="s">
        <v>842</v>
      </c>
      <c r="F833" s="134" t="s">
        <v>843</v>
      </c>
      <c r="G833" s="135" t="s">
        <v>257</v>
      </c>
      <c r="H833" s="136">
        <v>62.9</v>
      </c>
      <c r="I833" s="137"/>
      <c r="J833" s="138">
        <f>ROUND(I833*H833,2)</f>
        <v>0</v>
      </c>
      <c r="K833" s="134" t="s">
        <v>172</v>
      </c>
      <c r="L833" s="33"/>
      <c r="M833" s="139" t="s">
        <v>19</v>
      </c>
      <c r="N833" s="140" t="s">
        <v>44</v>
      </c>
      <c r="P833" s="141">
        <f>O833*H833</f>
        <v>0</v>
      </c>
      <c r="Q833" s="141">
        <v>0</v>
      </c>
      <c r="R833" s="141">
        <f>Q833*H833</f>
        <v>0</v>
      </c>
      <c r="S833" s="141">
        <v>4.2000000000000003E-2</v>
      </c>
      <c r="T833" s="142">
        <f>S833*H833</f>
        <v>2.6417999999999999</v>
      </c>
      <c r="AR833" s="143" t="s">
        <v>173</v>
      </c>
      <c r="AT833" s="143" t="s">
        <v>168</v>
      </c>
      <c r="AU833" s="143" t="s">
        <v>85</v>
      </c>
      <c r="AY833" s="18" t="s">
        <v>166</v>
      </c>
      <c r="BE833" s="144">
        <f>IF(N833="základní",J833,0)</f>
        <v>0</v>
      </c>
      <c r="BF833" s="144">
        <f>IF(N833="snížená",J833,0)</f>
        <v>0</v>
      </c>
      <c r="BG833" s="144">
        <f>IF(N833="zákl. přenesená",J833,0)</f>
        <v>0</v>
      </c>
      <c r="BH833" s="144">
        <f>IF(N833="sníž. přenesená",J833,0)</f>
        <v>0</v>
      </c>
      <c r="BI833" s="144">
        <f>IF(N833="nulová",J833,0)</f>
        <v>0</v>
      </c>
      <c r="BJ833" s="18" t="s">
        <v>85</v>
      </c>
      <c r="BK833" s="144">
        <f>ROUND(I833*H833,2)</f>
        <v>0</v>
      </c>
      <c r="BL833" s="18" t="s">
        <v>173</v>
      </c>
      <c r="BM833" s="143" t="s">
        <v>844</v>
      </c>
    </row>
    <row r="834" spans="2:65" s="1" customFormat="1">
      <c r="B834" s="33"/>
      <c r="D834" s="145" t="s">
        <v>175</v>
      </c>
      <c r="F834" s="146" t="s">
        <v>845</v>
      </c>
      <c r="I834" s="147"/>
      <c r="L834" s="33"/>
      <c r="M834" s="148"/>
      <c r="T834" s="54"/>
      <c r="AT834" s="18" t="s">
        <v>175</v>
      </c>
      <c r="AU834" s="18" t="s">
        <v>85</v>
      </c>
    </row>
    <row r="835" spans="2:65" s="12" customFormat="1">
      <c r="B835" s="149"/>
      <c r="D835" s="150" t="s">
        <v>177</v>
      </c>
      <c r="E835" s="151" t="s">
        <v>19</v>
      </c>
      <c r="F835" s="152" t="s">
        <v>213</v>
      </c>
      <c r="H835" s="151" t="s">
        <v>19</v>
      </c>
      <c r="I835" s="153"/>
      <c r="L835" s="149"/>
      <c r="M835" s="154"/>
      <c r="T835" s="155"/>
      <c r="AT835" s="151" t="s">
        <v>177</v>
      </c>
      <c r="AU835" s="151" t="s">
        <v>85</v>
      </c>
      <c r="AV835" s="12" t="s">
        <v>79</v>
      </c>
      <c r="AW835" s="12" t="s">
        <v>33</v>
      </c>
      <c r="AX835" s="12" t="s">
        <v>72</v>
      </c>
      <c r="AY835" s="151" t="s">
        <v>166</v>
      </c>
    </row>
    <row r="836" spans="2:65" s="13" customFormat="1">
      <c r="B836" s="156"/>
      <c r="D836" s="150" t="s">
        <v>177</v>
      </c>
      <c r="E836" s="157" t="s">
        <v>19</v>
      </c>
      <c r="F836" s="158" t="s">
        <v>846</v>
      </c>
      <c r="H836" s="159">
        <v>21.8</v>
      </c>
      <c r="I836" s="160"/>
      <c r="L836" s="156"/>
      <c r="M836" s="161"/>
      <c r="T836" s="162"/>
      <c r="AT836" s="157" t="s">
        <v>177</v>
      </c>
      <c r="AU836" s="157" t="s">
        <v>85</v>
      </c>
      <c r="AV836" s="13" t="s">
        <v>85</v>
      </c>
      <c r="AW836" s="13" t="s">
        <v>33</v>
      </c>
      <c r="AX836" s="13" t="s">
        <v>72</v>
      </c>
      <c r="AY836" s="157" t="s">
        <v>166</v>
      </c>
    </row>
    <row r="837" spans="2:65" s="12" customFormat="1">
      <c r="B837" s="149"/>
      <c r="D837" s="150" t="s">
        <v>177</v>
      </c>
      <c r="E837" s="151" t="s">
        <v>19</v>
      </c>
      <c r="F837" s="152" t="s">
        <v>218</v>
      </c>
      <c r="H837" s="151" t="s">
        <v>19</v>
      </c>
      <c r="I837" s="153"/>
      <c r="L837" s="149"/>
      <c r="M837" s="154"/>
      <c r="T837" s="155"/>
      <c r="AT837" s="151" t="s">
        <v>177</v>
      </c>
      <c r="AU837" s="151" t="s">
        <v>85</v>
      </c>
      <c r="AV837" s="12" t="s">
        <v>79</v>
      </c>
      <c r="AW837" s="12" t="s">
        <v>33</v>
      </c>
      <c r="AX837" s="12" t="s">
        <v>72</v>
      </c>
      <c r="AY837" s="151" t="s">
        <v>166</v>
      </c>
    </row>
    <row r="838" spans="2:65" s="13" customFormat="1">
      <c r="B838" s="156"/>
      <c r="D838" s="150" t="s">
        <v>177</v>
      </c>
      <c r="E838" s="157" t="s">
        <v>19</v>
      </c>
      <c r="F838" s="158" t="s">
        <v>847</v>
      </c>
      <c r="H838" s="159">
        <v>41.1</v>
      </c>
      <c r="I838" s="160"/>
      <c r="L838" s="156"/>
      <c r="M838" s="161"/>
      <c r="T838" s="162"/>
      <c r="AT838" s="157" t="s">
        <v>177</v>
      </c>
      <c r="AU838" s="157" t="s">
        <v>85</v>
      </c>
      <c r="AV838" s="13" t="s">
        <v>85</v>
      </c>
      <c r="AW838" s="13" t="s">
        <v>33</v>
      </c>
      <c r="AX838" s="13" t="s">
        <v>72</v>
      </c>
      <c r="AY838" s="157" t="s">
        <v>166</v>
      </c>
    </row>
    <row r="839" spans="2:65" s="15" customFormat="1">
      <c r="B839" s="170"/>
      <c r="D839" s="150" t="s">
        <v>177</v>
      </c>
      <c r="E839" s="171" t="s">
        <v>19</v>
      </c>
      <c r="F839" s="172" t="s">
        <v>228</v>
      </c>
      <c r="H839" s="173">
        <v>62.900000000000006</v>
      </c>
      <c r="I839" s="174"/>
      <c r="L839" s="170"/>
      <c r="M839" s="175"/>
      <c r="T839" s="176"/>
      <c r="AT839" s="171" t="s">
        <v>177</v>
      </c>
      <c r="AU839" s="171" t="s">
        <v>85</v>
      </c>
      <c r="AV839" s="15" t="s">
        <v>173</v>
      </c>
      <c r="AW839" s="15" t="s">
        <v>33</v>
      </c>
      <c r="AX839" s="15" t="s">
        <v>79</v>
      </c>
      <c r="AY839" s="171" t="s">
        <v>166</v>
      </c>
    </row>
    <row r="840" spans="2:65" s="1" customFormat="1" ht="24.2" customHeight="1">
      <c r="B840" s="33"/>
      <c r="C840" s="132" t="s">
        <v>848</v>
      </c>
      <c r="D840" s="132" t="s">
        <v>168</v>
      </c>
      <c r="E840" s="133" t="s">
        <v>849</v>
      </c>
      <c r="F840" s="134" t="s">
        <v>850</v>
      </c>
      <c r="G840" s="135" t="s">
        <v>257</v>
      </c>
      <c r="H840" s="136">
        <v>2.35</v>
      </c>
      <c r="I840" s="137"/>
      <c r="J840" s="138">
        <f>ROUND(I840*H840,2)</f>
        <v>0</v>
      </c>
      <c r="K840" s="134" t="s">
        <v>172</v>
      </c>
      <c r="L840" s="33"/>
      <c r="M840" s="139" t="s">
        <v>19</v>
      </c>
      <c r="N840" s="140" t="s">
        <v>44</v>
      </c>
      <c r="P840" s="141">
        <f>O840*H840</f>
        <v>0</v>
      </c>
      <c r="Q840" s="141">
        <v>1.2800000000000001E-3</v>
      </c>
      <c r="R840" s="141">
        <f>Q840*H840</f>
        <v>3.0080000000000003E-3</v>
      </c>
      <c r="S840" s="141">
        <v>2.1000000000000001E-2</v>
      </c>
      <c r="T840" s="142">
        <f>S840*H840</f>
        <v>4.9350000000000005E-2</v>
      </c>
      <c r="AR840" s="143" t="s">
        <v>173</v>
      </c>
      <c r="AT840" s="143" t="s">
        <v>168</v>
      </c>
      <c r="AU840" s="143" t="s">
        <v>85</v>
      </c>
      <c r="AY840" s="18" t="s">
        <v>166</v>
      </c>
      <c r="BE840" s="144">
        <f>IF(N840="základní",J840,0)</f>
        <v>0</v>
      </c>
      <c r="BF840" s="144">
        <f>IF(N840="snížená",J840,0)</f>
        <v>0</v>
      </c>
      <c r="BG840" s="144">
        <f>IF(N840="zákl. přenesená",J840,0)</f>
        <v>0</v>
      </c>
      <c r="BH840" s="144">
        <f>IF(N840="sníž. přenesená",J840,0)</f>
        <v>0</v>
      </c>
      <c r="BI840" s="144">
        <f>IF(N840="nulová",J840,0)</f>
        <v>0</v>
      </c>
      <c r="BJ840" s="18" t="s">
        <v>85</v>
      </c>
      <c r="BK840" s="144">
        <f>ROUND(I840*H840,2)</f>
        <v>0</v>
      </c>
      <c r="BL840" s="18" t="s">
        <v>173</v>
      </c>
      <c r="BM840" s="143" t="s">
        <v>851</v>
      </c>
    </row>
    <row r="841" spans="2:65" s="1" customFormat="1">
      <c r="B841" s="33"/>
      <c r="D841" s="145" t="s">
        <v>175</v>
      </c>
      <c r="F841" s="146" t="s">
        <v>852</v>
      </c>
      <c r="I841" s="147"/>
      <c r="L841" s="33"/>
      <c r="M841" s="148"/>
      <c r="T841" s="54"/>
      <c r="AT841" s="18" t="s">
        <v>175</v>
      </c>
      <c r="AU841" s="18" t="s">
        <v>85</v>
      </c>
    </row>
    <row r="842" spans="2:65" s="12" customFormat="1">
      <c r="B842" s="149"/>
      <c r="D842" s="150" t="s">
        <v>177</v>
      </c>
      <c r="E842" s="151" t="s">
        <v>19</v>
      </c>
      <c r="F842" s="152" t="s">
        <v>853</v>
      </c>
      <c r="H842" s="151" t="s">
        <v>19</v>
      </c>
      <c r="I842" s="153"/>
      <c r="L842" s="149"/>
      <c r="M842" s="154"/>
      <c r="T842" s="155"/>
      <c r="AT842" s="151" t="s">
        <v>177</v>
      </c>
      <c r="AU842" s="151" t="s">
        <v>85</v>
      </c>
      <c r="AV842" s="12" t="s">
        <v>79</v>
      </c>
      <c r="AW842" s="12" t="s">
        <v>33</v>
      </c>
      <c r="AX842" s="12" t="s">
        <v>72</v>
      </c>
      <c r="AY842" s="151" t="s">
        <v>166</v>
      </c>
    </row>
    <row r="843" spans="2:65" s="13" customFormat="1">
      <c r="B843" s="156"/>
      <c r="D843" s="150" t="s">
        <v>177</v>
      </c>
      <c r="E843" s="157" t="s">
        <v>19</v>
      </c>
      <c r="F843" s="158" t="s">
        <v>854</v>
      </c>
      <c r="H843" s="159">
        <v>2.35</v>
      </c>
      <c r="I843" s="160"/>
      <c r="L843" s="156"/>
      <c r="M843" s="161"/>
      <c r="T843" s="162"/>
      <c r="AT843" s="157" t="s">
        <v>177</v>
      </c>
      <c r="AU843" s="157" t="s">
        <v>85</v>
      </c>
      <c r="AV843" s="13" t="s">
        <v>85</v>
      </c>
      <c r="AW843" s="13" t="s">
        <v>33</v>
      </c>
      <c r="AX843" s="13" t="s">
        <v>79</v>
      </c>
      <c r="AY843" s="157" t="s">
        <v>166</v>
      </c>
    </row>
    <row r="844" spans="2:65" s="1" customFormat="1" ht="21.75" customHeight="1">
      <c r="B844" s="33"/>
      <c r="C844" s="132" t="s">
        <v>855</v>
      </c>
      <c r="D844" s="132" t="s">
        <v>168</v>
      </c>
      <c r="E844" s="133" t="s">
        <v>856</v>
      </c>
      <c r="F844" s="134" t="s">
        <v>857</v>
      </c>
      <c r="G844" s="135" t="s">
        <v>232</v>
      </c>
      <c r="H844" s="136">
        <v>502.35700000000003</v>
      </c>
      <c r="I844" s="137"/>
      <c r="J844" s="138">
        <f>ROUND(I844*H844,2)</f>
        <v>0</v>
      </c>
      <c r="K844" s="134" t="s">
        <v>172</v>
      </c>
      <c r="L844" s="33"/>
      <c r="M844" s="139" t="s">
        <v>19</v>
      </c>
      <c r="N844" s="140" t="s">
        <v>44</v>
      </c>
      <c r="P844" s="141">
        <f>O844*H844</f>
        <v>0</v>
      </c>
      <c r="Q844" s="141">
        <v>0</v>
      </c>
      <c r="R844" s="141">
        <f>Q844*H844</f>
        <v>0</v>
      </c>
      <c r="S844" s="141">
        <v>0.01</v>
      </c>
      <c r="T844" s="142">
        <f>S844*H844</f>
        <v>5.0235700000000003</v>
      </c>
      <c r="AR844" s="143" t="s">
        <v>173</v>
      </c>
      <c r="AT844" s="143" t="s">
        <v>168</v>
      </c>
      <c r="AU844" s="143" t="s">
        <v>85</v>
      </c>
      <c r="AY844" s="18" t="s">
        <v>166</v>
      </c>
      <c r="BE844" s="144">
        <f>IF(N844="základní",J844,0)</f>
        <v>0</v>
      </c>
      <c r="BF844" s="144">
        <f>IF(N844="snížená",J844,0)</f>
        <v>0</v>
      </c>
      <c r="BG844" s="144">
        <f>IF(N844="zákl. přenesená",J844,0)</f>
        <v>0</v>
      </c>
      <c r="BH844" s="144">
        <f>IF(N844="sníž. přenesená",J844,0)</f>
        <v>0</v>
      </c>
      <c r="BI844" s="144">
        <f>IF(N844="nulová",J844,0)</f>
        <v>0</v>
      </c>
      <c r="BJ844" s="18" t="s">
        <v>85</v>
      </c>
      <c r="BK844" s="144">
        <f>ROUND(I844*H844,2)</f>
        <v>0</v>
      </c>
      <c r="BL844" s="18" t="s">
        <v>173</v>
      </c>
      <c r="BM844" s="143" t="s">
        <v>858</v>
      </c>
    </row>
    <row r="845" spans="2:65" s="1" customFormat="1">
      <c r="B845" s="33"/>
      <c r="D845" s="145" t="s">
        <v>175</v>
      </c>
      <c r="F845" s="146" t="s">
        <v>859</v>
      </c>
      <c r="I845" s="147"/>
      <c r="L845" s="33"/>
      <c r="M845" s="148"/>
      <c r="T845" s="54"/>
      <c r="AT845" s="18" t="s">
        <v>175</v>
      </c>
      <c r="AU845" s="18" t="s">
        <v>85</v>
      </c>
    </row>
    <row r="846" spans="2:65" s="12" customFormat="1">
      <c r="B846" s="149"/>
      <c r="D846" s="150" t="s">
        <v>177</v>
      </c>
      <c r="E846" s="151" t="s">
        <v>19</v>
      </c>
      <c r="F846" s="152" t="s">
        <v>213</v>
      </c>
      <c r="H846" s="151" t="s">
        <v>19</v>
      </c>
      <c r="I846" s="153"/>
      <c r="L846" s="149"/>
      <c r="M846" s="154"/>
      <c r="T846" s="155"/>
      <c r="AT846" s="151" t="s">
        <v>177</v>
      </c>
      <c r="AU846" s="151" t="s">
        <v>85</v>
      </c>
      <c r="AV846" s="12" t="s">
        <v>79</v>
      </c>
      <c r="AW846" s="12" t="s">
        <v>33</v>
      </c>
      <c r="AX846" s="12" t="s">
        <v>72</v>
      </c>
      <c r="AY846" s="151" t="s">
        <v>166</v>
      </c>
    </row>
    <row r="847" spans="2:65" s="13" customFormat="1">
      <c r="B847" s="156"/>
      <c r="D847" s="150" t="s">
        <v>177</v>
      </c>
      <c r="E847" s="157" t="s">
        <v>19</v>
      </c>
      <c r="F847" s="158" t="s">
        <v>760</v>
      </c>
      <c r="H847" s="159">
        <v>3.0920000000000001</v>
      </c>
      <c r="I847" s="160"/>
      <c r="L847" s="156"/>
      <c r="M847" s="161"/>
      <c r="T847" s="162"/>
      <c r="AT847" s="157" t="s">
        <v>177</v>
      </c>
      <c r="AU847" s="157" t="s">
        <v>85</v>
      </c>
      <c r="AV847" s="13" t="s">
        <v>85</v>
      </c>
      <c r="AW847" s="13" t="s">
        <v>33</v>
      </c>
      <c r="AX847" s="13" t="s">
        <v>72</v>
      </c>
      <c r="AY847" s="157" t="s">
        <v>166</v>
      </c>
    </row>
    <row r="848" spans="2:65" s="13" customFormat="1">
      <c r="B848" s="156"/>
      <c r="D848" s="150" t="s">
        <v>177</v>
      </c>
      <c r="E848" s="157" t="s">
        <v>19</v>
      </c>
      <c r="F848" s="158" t="s">
        <v>756</v>
      </c>
      <c r="H848" s="159">
        <v>2.988</v>
      </c>
      <c r="I848" s="160"/>
      <c r="L848" s="156"/>
      <c r="M848" s="161"/>
      <c r="T848" s="162"/>
      <c r="AT848" s="157" t="s">
        <v>177</v>
      </c>
      <c r="AU848" s="157" t="s">
        <v>85</v>
      </c>
      <c r="AV848" s="13" t="s">
        <v>85</v>
      </c>
      <c r="AW848" s="13" t="s">
        <v>33</v>
      </c>
      <c r="AX848" s="13" t="s">
        <v>72</v>
      </c>
      <c r="AY848" s="157" t="s">
        <v>166</v>
      </c>
    </row>
    <row r="849" spans="2:51" s="13" customFormat="1">
      <c r="B849" s="156"/>
      <c r="D849" s="150" t="s">
        <v>177</v>
      </c>
      <c r="E849" s="157" t="s">
        <v>19</v>
      </c>
      <c r="F849" s="158" t="s">
        <v>759</v>
      </c>
      <c r="H849" s="159">
        <v>3.0179999999999998</v>
      </c>
      <c r="I849" s="160"/>
      <c r="L849" s="156"/>
      <c r="M849" s="161"/>
      <c r="T849" s="162"/>
      <c r="AT849" s="157" t="s">
        <v>177</v>
      </c>
      <c r="AU849" s="157" t="s">
        <v>85</v>
      </c>
      <c r="AV849" s="13" t="s">
        <v>85</v>
      </c>
      <c r="AW849" s="13" t="s">
        <v>33</v>
      </c>
      <c r="AX849" s="13" t="s">
        <v>72</v>
      </c>
      <c r="AY849" s="157" t="s">
        <v>166</v>
      </c>
    </row>
    <row r="850" spans="2:51" s="13" customFormat="1">
      <c r="B850" s="156"/>
      <c r="D850" s="150" t="s">
        <v>177</v>
      </c>
      <c r="E850" s="157" t="s">
        <v>19</v>
      </c>
      <c r="F850" s="158" t="s">
        <v>860</v>
      </c>
      <c r="H850" s="159">
        <v>21.84</v>
      </c>
      <c r="I850" s="160"/>
      <c r="L850" s="156"/>
      <c r="M850" s="161"/>
      <c r="T850" s="162"/>
      <c r="AT850" s="157" t="s">
        <v>177</v>
      </c>
      <c r="AU850" s="157" t="s">
        <v>85</v>
      </c>
      <c r="AV850" s="13" t="s">
        <v>85</v>
      </c>
      <c r="AW850" s="13" t="s">
        <v>33</v>
      </c>
      <c r="AX850" s="13" t="s">
        <v>72</v>
      </c>
      <c r="AY850" s="157" t="s">
        <v>166</v>
      </c>
    </row>
    <row r="851" spans="2:51" s="13" customFormat="1">
      <c r="B851" s="156"/>
      <c r="D851" s="150" t="s">
        <v>177</v>
      </c>
      <c r="E851" s="157" t="s">
        <v>19</v>
      </c>
      <c r="F851" s="158" t="s">
        <v>861</v>
      </c>
      <c r="H851" s="159">
        <v>39.228000000000002</v>
      </c>
      <c r="I851" s="160"/>
      <c r="L851" s="156"/>
      <c r="M851" s="161"/>
      <c r="T851" s="162"/>
      <c r="AT851" s="157" t="s">
        <v>177</v>
      </c>
      <c r="AU851" s="157" t="s">
        <v>85</v>
      </c>
      <c r="AV851" s="13" t="s">
        <v>85</v>
      </c>
      <c r="AW851" s="13" t="s">
        <v>33</v>
      </c>
      <c r="AX851" s="13" t="s">
        <v>72</v>
      </c>
      <c r="AY851" s="157" t="s">
        <v>166</v>
      </c>
    </row>
    <row r="852" spans="2:51" s="13" customFormat="1">
      <c r="B852" s="156"/>
      <c r="D852" s="150" t="s">
        <v>177</v>
      </c>
      <c r="E852" s="157" t="s">
        <v>19</v>
      </c>
      <c r="F852" s="158" t="s">
        <v>862</v>
      </c>
      <c r="H852" s="159">
        <v>24.914999999999999</v>
      </c>
      <c r="I852" s="160"/>
      <c r="L852" s="156"/>
      <c r="M852" s="161"/>
      <c r="T852" s="162"/>
      <c r="AT852" s="157" t="s">
        <v>177</v>
      </c>
      <c r="AU852" s="157" t="s">
        <v>85</v>
      </c>
      <c r="AV852" s="13" t="s">
        <v>85</v>
      </c>
      <c r="AW852" s="13" t="s">
        <v>33</v>
      </c>
      <c r="AX852" s="13" t="s">
        <v>72</v>
      </c>
      <c r="AY852" s="157" t="s">
        <v>166</v>
      </c>
    </row>
    <row r="853" spans="2:51" s="13" customFormat="1">
      <c r="B853" s="156"/>
      <c r="D853" s="150" t="s">
        <v>177</v>
      </c>
      <c r="E853" s="157" t="s">
        <v>19</v>
      </c>
      <c r="F853" s="158" t="s">
        <v>863</v>
      </c>
      <c r="H853" s="159">
        <v>2.0550000000000002</v>
      </c>
      <c r="I853" s="160"/>
      <c r="L853" s="156"/>
      <c r="M853" s="161"/>
      <c r="T853" s="162"/>
      <c r="AT853" s="157" t="s">
        <v>177</v>
      </c>
      <c r="AU853" s="157" t="s">
        <v>85</v>
      </c>
      <c r="AV853" s="13" t="s">
        <v>85</v>
      </c>
      <c r="AW853" s="13" t="s">
        <v>33</v>
      </c>
      <c r="AX853" s="13" t="s">
        <v>72</v>
      </c>
      <c r="AY853" s="157" t="s">
        <v>166</v>
      </c>
    </row>
    <row r="854" spans="2:51" s="13" customFormat="1">
      <c r="B854" s="156"/>
      <c r="D854" s="150" t="s">
        <v>177</v>
      </c>
      <c r="E854" s="157" t="s">
        <v>19</v>
      </c>
      <c r="F854" s="158" t="s">
        <v>864</v>
      </c>
      <c r="H854" s="159">
        <v>13.526999999999999</v>
      </c>
      <c r="I854" s="160"/>
      <c r="L854" s="156"/>
      <c r="M854" s="161"/>
      <c r="T854" s="162"/>
      <c r="AT854" s="157" t="s">
        <v>177</v>
      </c>
      <c r="AU854" s="157" t="s">
        <v>85</v>
      </c>
      <c r="AV854" s="13" t="s">
        <v>85</v>
      </c>
      <c r="AW854" s="13" t="s">
        <v>33</v>
      </c>
      <c r="AX854" s="13" t="s">
        <v>72</v>
      </c>
      <c r="AY854" s="157" t="s">
        <v>166</v>
      </c>
    </row>
    <row r="855" spans="2:51" s="13" customFormat="1">
      <c r="B855" s="156"/>
      <c r="D855" s="150" t="s">
        <v>177</v>
      </c>
      <c r="E855" s="157" t="s">
        <v>19</v>
      </c>
      <c r="F855" s="158" t="s">
        <v>865</v>
      </c>
      <c r="H855" s="159">
        <v>11.744999999999999</v>
      </c>
      <c r="I855" s="160"/>
      <c r="L855" s="156"/>
      <c r="M855" s="161"/>
      <c r="T855" s="162"/>
      <c r="AT855" s="157" t="s">
        <v>177</v>
      </c>
      <c r="AU855" s="157" t="s">
        <v>85</v>
      </c>
      <c r="AV855" s="13" t="s">
        <v>85</v>
      </c>
      <c r="AW855" s="13" t="s">
        <v>33</v>
      </c>
      <c r="AX855" s="13" t="s">
        <v>72</v>
      </c>
      <c r="AY855" s="157" t="s">
        <v>166</v>
      </c>
    </row>
    <row r="856" spans="2:51" s="13" customFormat="1">
      <c r="B856" s="156"/>
      <c r="D856" s="150" t="s">
        <v>177</v>
      </c>
      <c r="E856" s="157" t="s">
        <v>19</v>
      </c>
      <c r="F856" s="158" t="s">
        <v>866</v>
      </c>
      <c r="H856" s="159">
        <v>22.861999999999998</v>
      </c>
      <c r="I856" s="160"/>
      <c r="L856" s="156"/>
      <c r="M856" s="161"/>
      <c r="T856" s="162"/>
      <c r="AT856" s="157" t="s">
        <v>177</v>
      </c>
      <c r="AU856" s="157" t="s">
        <v>85</v>
      </c>
      <c r="AV856" s="13" t="s">
        <v>85</v>
      </c>
      <c r="AW856" s="13" t="s">
        <v>33</v>
      </c>
      <c r="AX856" s="13" t="s">
        <v>72</v>
      </c>
      <c r="AY856" s="157" t="s">
        <v>166</v>
      </c>
    </row>
    <row r="857" spans="2:51" s="14" customFormat="1">
      <c r="B857" s="163"/>
      <c r="D857" s="150" t="s">
        <v>177</v>
      </c>
      <c r="E857" s="164" t="s">
        <v>19</v>
      </c>
      <c r="F857" s="165" t="s">
        <v>217</v>
      </c>
      <c r="H857" s="166">
        <v>145.27000000000001</v>
      </c>
      <c r="I857" s="167"/>
      <c r="L857" s="163"/>
      <c r="M857" s="168"/>
      <c r="T857" s="169"/>
      <c r="AT857" s="164" t="s">
        <v>177</v>
      </c>
      <c r="AU857" s="164" t="s">
        <v>85</v>
      </c>
      <c r="AV857" s="14" t="s">
        <v>184</v>
      </c>
      <c r="AW857" s="14" t="s">
        <v>33</v>
      </c>
      <c r="AX857" s="14" t="s">
        <v>72</v>
      </c>
      <c r="AY857" s="164" t="s">
        <v>166</v>
      </c>
    </row>
    <row r="858" spans="2:51" s="12" customFormat="1">
      <c r="B858" s="149"/>
      <c r="D858" s="150" t="s">
        <v>177</v>
      </c>
      <c r="E858" s="151" t="s">
        <v>19</v>
      </c>
      <c r="F858" s="152" t="s">
        <v>218</v>
      </c>
      <c r="H858" s="151" t="s">
        <v>19</v>
      </c>
      <c r="I858" s="153"/>
      <c r="L858" s="149"/>
      <c r="M858" s="154"/>
      <c r="T858" s="155"/>
      <c r="AT858" s="151" t="s">
        <v>177</v>
      </c>
      <c r="AU858" s="151" t="s">
        <v>85</v>
      </c>
      <c r="AV858" s="12" t="s">
        <v>79</v>
      </c>
      <c r="AW858" s="12" t="s">
        <v>33</v>
      </c>
      <c r="AX858" s="12" t="s">
        <v>72</v>
      </c>
      <c r="AY858" s="151" t="s">
        <v>166</v>
      </c>
    </row>
    <row r="859" spans="2:51" s="13" customFormat="1">
      <c r="B859" s="156"/>
      <c r="D859" s="150" t="s">
        <v>177</v>
      </c>
      <c r="E859" s="157" t="s">
        <v>19</v>
      </c>
      <c r="F859" s="158" t="s">
        <v>867</v>
      </c>
      <c r="H859" s="159">
        <v>160.44</v>
      </c>
      <c r="I859" s="160"/>
      <c r="L859" s="156"/>
      <c r="M859" s="161"/>
      <c r="T859" s="162"/>
      <c r="AT859" s="157" t="s">
        <v>177</v>
      </c>
      <c r="AU859" s="157" t="s">
        <v>85</v>
      </c>
      <c r="AV859" s="13" t="s">
        <v>85</v>
      </c>
      <c r="AW859" s="13" t="s">
        <v>33</v>
      </c>
      <c r="AX859" s="13" t="s">
        <v>72</v>
      </c>
      <c r="AY859" s="157" t="s">
        <v>166</v>
      </c>
    </row>
    <row r="860" spans="2:51" s="13" customFormat="1">
      <c r="B860" s="156"/>
      <c r="D860" s="150" t="s">
        <v>177</v>
      </c>
      <c r="E860" s="157" t="s">
        <v>19</v>
      </c>
      <c r="F860" s="158" t="s">
        <v>360</v>
      </c>
      <c r="H860" s="159">
        <v>0.12</v>
      </c>
      <c r="I860" s="160"/>
      <c r="L860" s="156"/>
      <c r="M860" s="161"/>
      <c r="T860" s="162"/>
      <c r="AT860" s="157" t="s">
        <v>177</v>
      </c>
      <c r="AU860" s="157" t="s">
        <v>85</v>
      </c>
      <c r="AV860" s="13" t="s">
        <v>85</v>
      </c>
      <c r="AW860" s="13" t="s">
        <v>33</v>
      </c>
      <c r="AX860" s="13" t="s">
        <v>72</v>
      </c>
      <c r="AY860" s="157" t="s">
        <v>166</v>
      </c>
    </row>
    <row r="861" spans="2:51" s="13" customFormat="1">
      <c r="B861" s="156"/>
      <c r="D861" s="150" t="s">
        <v>177</v>
      </c>
      <c r="E861" s="157" t="s">
        <v>19</v>
      </c>
      <c r="F861" s="158" t="s">
        <v>868</v>
      </c>
      <c r="H861" s="159">
        <v>-0.16</v>
      </c>
      <c r="I861" s="160"/>
      <c r="L861" s="156"/>
      <c r="M861" s="161"/>
      <c r="T861" s="162"/>
      <c r="AT861" s="157" t="s">
        <v>177</v>
      </c>
      <c r="AU861" s="157" t="s">
        <v>85</v>
      </c>
      <c r="AV861" s="13" t="s">
        <v>85</v>
      </c>
      <c r="AW861" s="13" t="s">
        <v>33</v>
      </c>
      <c r="AX861" s="13" t="s">
        <v>72</v>
      </c>
      <c r="AY861" s="157" t="s">
        <v>166</v>
      </c>
    </row>
    <row r="862" spans="2:51" s="13" customFormat="1">
      <c r="B862" s="156"/>
      <c r="D862" s="150" t="s">
        <v>177</v>
      </c>
      <c r="E862" s="157" t="s">
        <v>19</v>
      </c>
      <c r="F862" s="158" t="s">
        <v>787</v>
      </c>
      <c r="H862" s="159">
        <v>42</v>
      </c>
      <c r="I862" s="160"/>
      <c r="L862" s="156"/>
      <c r="M862" s="161"/>
      <c r="T862" s="162"/>
      <c r="AT862" s="157" t="s">
        <v>177</v>
      </c>
      <c r="AU862" s="157" t="s">
        <v>85</v>
      </c>
      <c r="AV862" s="13" t="s">
        <v>85</v>
      </c>
      <c r="AW862" s="13" t="s">
        <v>33</v>
      </c>
      <c r="AX862" s="13" t="s">
        <v>72</v>
      </c>
      <c r="AY862" s="157" t="s">
        <v>166</v>
      </c>
    </row>
    <row r="863" spans="2:51" s="13" customFormat="1">
      <c r="B863" s="156"/>
      <c r="D863" s="150" t="s">
        <v>177</v>
      </c>
      <c r="E863" s="157" t="s">
        <v>19</v>
      </c>
      <c r="F863" s="158" t="s">
        <v>869</v>
      </c>
      <c r="H863" s="159">
        <v>3.2759999999999998</v>
      </c>
      <c r="I863" s="160"/>
      <c r="L863" s="156"/>
      <c r="M863" s="161"/>
      <c r="T863" s="162"/>
      <c r="AT863" s="157" t="s">
        <v>177</v>
      </c>
      <c r="AU863" s="157" t="s">
        <v>85</v>
      </c>
      <c r="AV863" s="13" t="s">
        <v>85</v>
      </c>
      <c r="AW863" s="13" t="s">
        <v>33</v>
      </c>
      <c r="AX863" s="13" t="s">
        <v>72</v>
      </c>
      <c r="AY863" s="157" t="s">
        <v>166</v>
      </c>
    </row>
    <row r="864" spans="2:51" s="13" customFormat="1">
      <c r="B864" s="156"/>
      <c r="D864" s="150" t="s">
        <v>177</v>
      </c>
      <c r="E864" s="157" t="s">
        <v>19</v>
      </c>
      <c r="F864" s="158" t="s">
        <v>870</v>
      </c>
      <c r="H864" s="159">
        <v>10.667999999999999</v>
      </c>
      <c r="I864" s="160"/>
      <c r="L864" s="156"/>
      <c r="M864" s="161"/>
      <c r="T864" s="162"/>
      <c r="AT864" s="157" t="s">
        <v>177</v>
      </c>
      <c r="AU864" s="157" t="s">
        <v>85</v>
      </c>
      <c r="AV864" s="13" t="s">
        <v>85</v>
      </c>
      <c r="AW864" s="13" t="s">
        <v>33</v>
      </c>
      <c r="AX864" s="13" t="s">
        <v>72</v>
      </c>
      <c r="AY864" s="157" t="s">
        <v>166</v>
      </c>
    </row>
    <row r="865" spans="2:51" s="13" customFormat="1">
      <c r="B865" s="156"/>
      <c r="D865" s="150" t="s">
        <v>177</v>
      </c>
      <c r="E865" s="157" t="s">
        <v>19</v>
      </c>
      <c r="F865" s="158" t="s">
        <v>871</v>
      </c>
      <c r="H865" s="159">
        <v>-0.12</v>
      </c>
      <c r="I865" s="160"/>
      <c r="L865" s="156"/>
      <c r="M865" s="161"/>
      <c r="T865" s="162"/>
      <c r="AT865" s="157" t="s">
        <v>177</v>
      </c>
      <c r="AU865" s="157" t="s">
        <v>85</v>
      </c>
      <c r="AV865" s="13" t="s">
        <v>85</v>
      </c>
      <c r="AW865" s="13" t="s">
        <v>33</v>
      </c>
      <c r="AX865" s="13" t="s">
        <v>72</v>
      </c>
      <c r="AY865" s="157" t="s">
        <v>166</v>
      </c>
    </row>
    <row r="866" spans="2:51" s="13" customFormat="1">
      <c r="B866" s="156"/>
      <c r="D866" s="150" t="s">
        <v>177</v>
      </c>
      <c r="E866" s="157" t="s">
        <v>19</v>
      </c>
      <c r="F866" s="158" t="s">
        <v>872</v>
      </c>
      <c r="H866" s="159">
        <v>1.79</v>
      </c>
      <c r="I866" s="160"/>
      <c r="L866" s="156"/>
      <c r="M866" s="161"/>
      <c r="T866" s="162"/>
      <c r="AT866" s="157" t="s">
        <v>177</v>
      </c>
      <c r="AU866" s="157" t="s">
        <v>85</v>
      </c>
      <c r="AV866" s="13" t="s">
        <v>85</v>
      </c>
      <c r="AW866" s="13" t="s">
        <v>33</v>
      </c>
      <c r="AX866" s="13" t="s">
        <v>72</v>
      </c>
      <c r="AY866" s="157" t="s">
        <v>166</v>
      </c>
    </row>
    <row r="867" spans="2:51" s="13" customFormat="1">
      <c r="B867" s="156"/>
      <c r="D867" s="150" t="s">
        <v>177</v>
      </c>
      <c r="E867" s="157" t="s">
        <v>19</v>
      </c>
      <c r="F867" s="158" t="s">
        <v>873</v>
      </c>
      <c r="H867" s="159">
        <v>5.2080000000000002</v>
      </c>
      <c r="I867" s="160"/>
      <c r="L867" s="156"/>
      <c r="M867" s="161"/>
      <c r="T867" s="162"/>
      <c r="AT867" s="157" t="s">
        <v>177</v>
      </c>
      <c r="AU867" s="157" t="s">
        <v>85</v>
      </c>
      <c r="AV867" s="13" t="s">
        <v>85</v>
      </c>
      <c r="AW867" s="13" t="s">
        <v>33</v>
      </c>
      <c r="AX867" s="13" t="s">
        <v>72</v>
      </c>
      <c r="AY867" s="157" t="s">
        <v>166</v>
      </c>
    </row>
    <row r="868" spans="2:51" s="13" customFormat="1">
      <c r="B868" s="156"/>
      <c r="D868" s="150" t="s">
        <v>177</v>
      </c>
      <c r="E868" s="157" t="s">
        <v>19</v>
      </c>
      <c r="F868" s="158" t="s">
        <v>771</v>
      </c>
      <c r="H868" s="159">
        <v>-0.06</v>
      </c>
      <c r="I868" s="160"/>
      <c r="L868" s="156"/>
      <c r="M868" s="161"/>
      <c r="T868" s="162"/>
      <c r="AT868" s="157" t="s">
        <v>177</v>
      </c>
      <c r="AU868" s="157" t="s">
        <v>85</v>
      </c>
      <c r="AV868" s="13" t="s">
        <v>85</v>
      </c>
      <c r="AW868" s="13" t="s">
        <v>33</v>
      </c>
      <c r="AX868" s="13" t="s">
        <v>72</v>
      </c>
      <c r="AY868" s="157" t="s">
        <v>166</v>
      </c>
    </row>
    <row r="869" spans="2:51" s="13" customFormat="1">
      <c r="B869" s="156"/>
      <c r="D869" s="150" t="s">
        <v>177</v>
      </c>
      <c r="E869" s="157" t="s">
        <v>19</v>
      </c>
      <c r="F869" s="158" t="s">
        <v>874</v>
      </c>
      <c r="H869" s="159">
        <v>5.67</v>
      </c>
      <c r="I869" s="160"/>
      <c r="L869" s="156"/>
      <c r="M869" s="161"/>
      <c r="T869" s="162"/>
      <c r="AT869" s="157" t="s">
        <v>177</v>
      </c>
      <c r="AU869" s="157" t="s">
        <v>85</v>
      </c>
      <c r="AV869" s="13" t="s">
        <v>85</v>
      </c>
      <c r="AW869" s="13" t="s">
        <v>33</v>
      </c>
      <c r="AX869" s="13" t="s">
        <v>72</v>
      </c>
      <c r="AY869" s="157" t="s">
        <v>166</v>
      </c>
    </row>
    <row r="870" spans="2:51" s="13" customFormat="1">
      <c r="B870" s="156"/>
      <c r="D870" s="150" t="s">
        <v>177</v>
      </c>
      <c r="E870" s="157" t="s">
        <v>19</v>
      </c>
      <c r="F870" s="158" t="s">
        <v>358</v>
      </c>
      <c r="H870" s="159">
        <v>-0.09</v>
      </c>
      <c r="I870" s="160"/>
      <c r="L870" s="156"/>
      <c r="M870" s="161"/>
      <c r="T870" s="162"/>
      <c r="AT870" s="157" t="s">
        <v>177</v>
      </c>
      <c r="AU870" s="157" t="s">
        <v>85</v>
      </c>
      <c r="AV870" s="13" t="s">
        <v>85</v>
      </c>
      <c r="AW870" s="13" t="s">
        <v>33</v>
      </c>
      <c r="AX870" s="13" t="s">
        <v>72</v>
      </c>
      <c r="AY870" s="157" t="s">
        <v>166</v>
      </c>
    </row>
    <row r="871" spans="2:51" s="13" customFormat="1">
      <c r="B871" s="156"/>
      <c r="D871" s="150" t="s">
        <v>177</v>
      </c>
      <c r="E871" s="157" t="s">
        <v>19</v>
      </c>
      <c r="F871" s="158" t="s">
        <v>875</v>
      </c>
      <c r="H871" s="159">
        <v>5.4210000000000003</v>
      </c>
      <c r="I871" s="160"/>
      <c r="L871" s="156"/>
      <c r="M871" s="161"/>
      <c r="T871" s="162"/>
      <c r="AT871" s="157" t="s">
        <v>177</v>
      </c>
      <c r="AU871" s="157" t="s">
        <v>85</v>
      </c>
      <c r="AV871" s="13" t="s">
        <v>85</v>
      </c>
      <c r="AW871" s="13" t="s">
        <v>33</v>
      </c>
      <c r="AX871" s="13" t="s">
        <v>72</v>
      </c>
      <c r="AY871" s="157" t="s">
        <v>166</v>
      </c>
    </row>
    <row r="872" spans="2:51" s="13" customFormat="1">
      <c r="B872" s="156"/>
      <c r="D872" s="150" t="s">
        <v>177</v>
      </c>
      <c r="E872" s="157" t="s">
        <v>19</v>
      </c>
      <c r="F872" s="158" t="s">
        <v>876</v>
      </c>
      <c r="H872" s="159">
        <v>6.3</v>
      </c>
      <c r="I872" s="160"/>
      <c r="L872" s="156"/>
      <c r="M872" s="161"/>
      <c r="T872" s="162"/>
      <c r="AT872" s="157" t="s">
        <v>177</v>
      </c>
      <c r="AU872" s="157" t="s">
        <v>85</v>
      </c>
      <c r="AV872" s="13" t="s">
        <v>85</v>
      </c>
      <c r="AW872" s="13" t="s">
        <v>33</v>
      </c>
      <c r="AX872" s="13" t="s">
        <v>72</v>
      </c>
      <c r="AY872" s="157" t="s">
        <v>166</v>
      </c>
    </row>
    <row r="873" spans="2:51" s="13" customFormat="1">
      <c r="B873" s="156"/>
      <c r="D873" s="150" t="s">
        <v>177</v>
      </c>
      <c r="E873" s="157" t="s">
        <v>19</v>
      </c>
      <c r="F873" s="158" t="s">
        <v>765</v>
      </c>
      <c r="H873" s="159">
        <v>-0.09</v>
      </c>
      <c r="I873" s="160"/>
      <c r="L873" s="156"/>
      <c r="M873" s="161"/>
      <c r="T873" s="162"/>
      <c r="AT873" s="157" t="s">
        <v>177</v>
      </c>
      <c r="AU873" s="157" t="s">
        <v>85</v>
      </c>
      <c r="AV873" s="13" t="s">
        <v>85</v>
      </c>
      <c r="AW873" s="13" t="s">
        <v>33</v>
      </c>
      <c r="AX873" s="13" t="s">
        <v>72</v>
      </c>
      <c r="AY873" s="157" t="s">
        <v>166</v>
      </c>
    </row>
    <row r="874" spans="2:51" s="13" customFormat="1">
      <c r="B874" s="156"/>
      <c r="D874" s="150" t="s">
        <v>177</v>
      </c>
      <c r="E874" s="157" t="s">
        <v>19</v>
      </c>
      <c r="F874" s="158" t="s">
        <v>877</v>
      </c>
      <c r="H874" s="159">
        <v>12.327</v>
      </c>
      <c r="I874" s="160"/>
      <c r="L874" s="156"/>
      <c r="M874" s="161"/>
      <c r="T874" s="162"/>
      <c r="AT874" s="157" t="s">
        <v>177</v>
      </c>
      <c r="AU874" s="157" t="s">
        <v>85</v>
      </c>
      <c r="AV874" s="13" t="s">
        <v>85</v>
      </c>
      <c r="AW874" s="13" t="s">
        <v>33</v>
      </c>
      <c r="AX874" s="13" t="s">
        <v>72</v>
      </c>
      <c r="AY874" s="157" t="s">
        <v>166</v>
      </c>
    </row>
    <row r="875" spans="2:51" s="13" customFormat="1">
      <c r="B875" s="156"/>
      <c r="D875" s="150" t="s">
        <v>177</v>
      </c>
      <c r="E875" s="157" t="s">
        <v>19</v>
      </c>
      <c r="F875" s="158" t="s">
        <v>763</v>
      </c>
      <c r="H875" s="159">
        <v>-0.1</v>
      </c>
      <c r="I875" s="160"/>
      <c r="L875" s="156"/>
      <c r="M875" s="161"/>
      <c r="T875" s="162"/>
      <c r="AT875" s="157" t="s">
        <v>177</v>
      </c>
      <c r="AU875" s="157" t="s">
        <v>85</v>
      </c>
      <c r="AV875" s="13" t="s">
        <v>85</v>
      </c>
      <c r="AW875" s="13" t="s">
        <v>33</v>
      </c>
      <c r="AX875" s="13" t="s">
        <v>72</v>
      </c>
      <c r="AY875" s="157" t="s">
        <v>166</v>
      </c>
    </row>
    <row r="876" spans="2:51" s="13" customFormat="1">
      <c r="B876" s="156"/>
      <c r="D876" s="150" t="s">
        <v>177</v>
      </c>
      <c r="E876" s="157" t="s">
        <v>19</v>
      </c>
      <c r="F876" s="158" t="s">
        <v>786</v>
      </c>
      <c r="H876" s="159">
        <v>12.894</v>
      </c>
      <c r="I876" s="160"/>
      <c r="L876" s="156"/>
      <c r="M876" s="161"/>
      <c r="T876" s="162"/>
      <c r="AT876" s="157" t="s">
        <v>177</v>
      </c>
      <c r="AU876" s="157" t="s">
        <v>85</v>
      </c>
      <c r="AV876" s="13" t="s">
        <v>85</v>
      </c>
      <c r="AW876" s="13" t="s">
        <v>33</v>
      </c>
      <c r="AX876" s="13" t="s">
        <v>72</v>
      </c>
      <c r="AY876" s="157" t="s">
        <v>166</v>
      </c>
    </row>
    <row r="877" spans="2:51" s="13" customFormat="1">
      <c r="B877" s="156"/>
      <c r="D877" s="150" t="s">
        <v>177</v>
      </c>
      <c r="E877" s="157" t="s">
        <v>19</v>
      </c>
      <c r="F877" s="158" t="s">
        <v>785</v>
      </c>
      <c r="H877" s="159">
        <v>36.393000000000001</v>
      </c>
      <c r="I877" s="160"/>
      <c r="L877" s="156"/>
      <c r="M877" s="161"/>
      <c r="T877" s="162"/>
      <c r="AT877" s="157" t="s">
        <v>177</v>
      </c>
      <c r="AU877" s="157" t="s">
        <v>85</v>
      </c>
      <c r="AV877" s="13" t="s">
        <v>85</v>
      </c>
      <c r="AW877" s="13" t="s">
        <v>33</v>
      </c>
      <c r="AX877" s="13" t="s">
        <v>72</v>
      </c>
      <c r="AY877" s="157" t="s">
        <v>166</v>
      </c>
    </row>
    <row r="878" spans="2:51" s="13" customFormat="1">
      <c r="B878" s="156"/>
      <c r="D878" s="150" t="s">
        <v>177</v>
      </c>
      <c r="E878" s="157" t="s">
        <v>19</v>
      </c>
      <c r="F878" s="158" t="s">
        <v>878</v>
      </c>
      <c r="H878" s="159">
        <v>55.2</v>
      </c>
      <c r="I878" s="160"/>
      <c r="L878" s="156"/>
      <c r="M878" s="161"/>
      <c r="T878" s="162"/>
      <c r="AT878" s="157" t="s">
        <v>177</v>
      </c>
      <c r="AU878" s="157" t="s">
        <v>85</v>
      </c>
      <c r="AV878" s="13" t="s">
        <v>85</v>
      </c>
      <c r="AW878" s="13" t="s">
        <v>33</v>
      </c>
      <c r="AX878" s="13" t="s">
        <v>72</v>
      </c>
      <c r="AY878" s="157" t="s">
        <v>166</v>
      </c>
    </row>
    <row r="879" spans="2:51" s="14" customFormat="1">
      <c r="B879" s="163"/>
      <c r="D879" s="150" t="s">
        <v>177</v>
      </c>
      <c r="E879" s="164" t="s">
        <v>19</v>
      </c>
      <c r="F879" s="165" t="s">
        <v>217</v>
      </c>
      <c r="H879" s="166">
        <v>357.08699999999999</v>
      </c>
      <c r="I879" s="167"/>
      <c r="L879" s="163"/>
      <c r="M879" s="168"/>
      <c r="T879" s="169"/>
      <c r="AT879" s="164" t="s">
        <v>177</v>
      </c>
      <c r="AU879" s="164" t="s">
        <v>85</v>
      </c>
      <c r="AV879" s="14" t="s">
        <v>184</v>
      </c>
      <c r="AW879" s="14" t="s">
        <v>33</v>
      </c>
      <c r="AX879" s="14" t="s">
        <v>72</v>
      </c>
      <c r="AY879" s="164" t="s">
        <v>166</v>
      </c>
    </row>
    <row r="880" spans="2:51" s="15" customFormat="1">
      <c r="B880" s="170"/>
      <c r="D880" s="150" t="s">
        <v>177</v>
      </c>
      <c r="E880" s="171" t="s">
        <v>19</v>
      </c>
      <c r="F880" s="172" t="s">
        <v>228</v>
      </c>
      <c r="H880" s="173">
        <v>502.35700000000003</v>
      </c>
      <c r="I880" s="174"/>
      <c r="L880" s="170"/>
      <c r="M880" s="175"/>
      <c r="T880" s="176"/>
      <c r="AT880" s="171" t="s">
        <v>177</v>
      </c>
      <c r="AU880" s="171" t="s">
        <v>85</v>
      </c>
      <c r="AV880" s="15" t="s">
        <v>173</v>
      </c>
      <c r="AW880" s="15" t="s">
        <v>33</v>
      </c>
      <c r="AX880" s="15" t="s">
        <v>79</v>
      </c>
      <c r="AY880" s="171" t="s">
        <v>166</v>
      </c>
    </row>
    <row r="881" spans="2:65" s="1" customFormat="1" ht="24.2" customHeight="1">
      <c r="B881" s="33"/>
      <c r="C881" s="132" t="s">
        <v>879</v>
      </c>
      <c r="D881" s="132" t="s">
        <v>168</v>
      </c>
      <c r="E881" s="133" t="s">
        <v>880</v>
      </c>
      <c r="F881" s="134" t="s">
        <v>881</v>
      </c>
      <c r="G881" s="135" t="s">
        <v>232</v>
      </c>
      <c r="H881" s="136">
        <v>534.75800000000004</v>
      </c>
      <c r="I881" s="137"/>
      <c r="J881" s="138">
        <f>ROUND(I881*H881,2)</f>
        <v>0</v>
      </c>
      <c r="K881" s="134" t="s">
        <v>172</v>
      </c>
      <c r="L881" s="33"/>
      <c r="M881" s="139" t="s">
        <v>19</v>
      </c>
      <c r="N881" s="140" t="s">
        <v>44</v>
      </c>
      <c r="P881" s="141">
        <f>O881*H881</f>
        <v>0</v>
      </c>
      <c r="Q881" s="141">
        <v>0</v>
      </c>
      <c r="R881" s="141">
        <f>Q881*H881</f>
        <v>0</v>
      </c>
      <c r="S881" s="141">
        <v>0.01</v>
      </c>
      <c r="T881" s="142">
        <f>S881*H881</f>
        <v>5.3475800000000007</v>
      </c>
      <c r="AR881" s="143" t="s">
        <v>173</v>
      </c>
      <c r="AT881" s="143" t="s">
        <v>168</v>
      </c>
      <c r="AU881" s="143" t="s">
        <v>85</v>
      </c>
      <c r="AY881" s="18" t="s">
        <v>166</v>
      </c>
      <c r="BE881" s="144">
        <f>IF(N881="základní",J881,0)</f>
        <v>0</v>
      </c>
      <c r="BF881" s="144">
        <f>IF(N881="snížená",J881,0)</f>
        <v>0</v>
      </c>
      <c r="BG881" s="144">
        <f>IF(N881="zákl. přenesená",J881,0)</f>
        <v>0</v>
      </c>
      <c r="BH881" s="144">
        <f>IF(N881="sníž. přenesená",J881,0)</f>
        <v>0</v>
      </c>
      <c r="BI881" s="144">
        <f>IF(N881="nulová",J881,0)</f>
        <v>0</v>
      </c>
      <c r="BJ881" s="18" t="s">
        <v>85</v>
      </c>
      <c r="BK881" s="144">
        <f>ROUND(I881*H881,2)</f>
        <v>0</v>
      </c>
      <c r="BL881" s="18" t="s">
        <v>173</v>
      </c>
      <c r="BM881" s="143" t="s">
        <v>882</v>
      </c>
    </row>
    <row r="882" spans="2:65" s="1" customFormat="1">
      <c r="B882" s="33"/>
      <c r="D882" s="145" t="s">
        <v>175</v>
      </c>
      <c r="F882" s="146" t="s">
        <v>883</v>
      </c>
      <c r="I882" s="147"/>
      <c r="L882" s="33"/>
      <c r="M882" s="148"/>
      <c r="T882" s="54"/>
      <c r="AT882" s="18" t="s">
        <v>175</v>
      </c>
      <c r="AU882" s="18" t="s">
        <v>85</v>
      </c>
    </row>
    <row r="883" spans="2:65" s="12" customFormat="1">
      <c r="B883" s="149"/>
      <c r="D883" s="150" t="s">
        <v>177</v>
      </c>
      <c r="E883" s="151" t="s">
        <v>19</v>
      </c>
      <c r="F883" s="152" t="s">
        <v>213</v>
      </c>
      <c r="H883" s="151" t="s">
        <v>19</v>
      </c>
      <c r="I883" s="153"/>
      <c r="L883" s="149"/>
      <c r="M883" s="154"/>
      <c r="T883" s="155"/>
      <c r="AT883" s="151" t="s">
        <v>177</v>
      </c>
      <c r="AU883" s="151" t="s">
        <v>85</v>
      </c>
      <c r="AV883" s="12" t="s">
        <v>79</v>
      </c>
      <c r="AW883" s="12" t="s">
        <v>33</v>
      </c>
      <c r="AX883" s="12" t="s">
        <v>72</v>
      </c>
      <c r="AY883" s="151" t="s">
        <v>166</v>
      </c>
    </row>
    <row r="884" spans="2:65" s="13" customFormat="1">
      <c r="B884" s="156"/>
      <c r="D884" s="150" t="s">
        <v>177</v>
      </c>
      <c r="E884" s="157" t="s">
        <v>19</v>
      </c>
      <c r="F884" s="158" t="s">
        <v>884</v>
      </c>
      <c r="H884" s="159">
        <v>1.53</v>
      </c>
      <c r="I884" s="160"/>
      <c r="L884" s="156"/>
      <c r="M884" s="161"/>
      <c r="T884" s="162"/>
      <c r="AT884" s="157" t="s">
        <v>177</v>
      </c>
      <c r="AU884" s="157" t="s">
        <v>85</v>
      </c>
      <c r="AV884" s="13" t="s">
        <v>85</v>
      </c>
      <c r="AW884" s="13" t="s">
        <v>33</v>
      </c>
      <c r="AX884" s="13" t="s">
        <v>72</v>
      </c>
      <c r="AY884" s="157" t="s">
        <v>166</v>
      </c>
    </row>
    <row r="885" spans="2:65" s="13" customFormat="1">
      <c r="B885" s="156"/>
      <c r="D885" s="150" t="s">
        <v>177</v>
      </c>
      <c r="E885" s="157" t="s">
        <v>19</v>
      </c>
      <c r="F885" s="158" t="s">
        <v>885</v>
      </c>
      <c r="H885" s="159">
        <v>46.9</v>
      </c>
      <c r="I885" s="160"/>
      <c r="L885" s="156"/>
      <c r="M885" s="161"/>
      <c r="T885" s="162"/>
      <c r="AT885" s="157" t="s">
        <v>177</v>
      </c>
      <c r="AU885" s="157" t="s">
        <v>85</v>
      </c>
      <c r="AV885" s="13" t="s">
        <v>85</v>
      </c>
      <c r="AW885" s="13" t="s">
        <v>33</v>
      </c>
      <c r="AX885" s="13" t="s">
        <v>72</v>
      </c>
      <c r="AY885" s="157" t="s">
        <v>166</v>
      </c>
    </row>
    <row r="886" spans="2:65" s="13" customFormat="1">
      <c r="B886" s="156"/>
      <c r="D886" s="150" t="s">
        <v>177</v>
      </c>
      <c r="E886" s="157" t="s">
        <v>19</v>
      </c>
      <c r="F886" s="158" t="s">
        <v>886</v>
      </c>
      <c r="H886" s="159">
        <v>-0.63</v>
      </c>
      <c r="I886" s="160"/>
      <c r="L886" s="156"/>
      <c r="M886" s="161"/>
      <c r="T886" s="162"/>
      <c r="AT886" s="157" t="s">
        <v>177</v>
      </c>
      <c r="AU886" s="157" t="s">
        <v>85</v>
      </c>
      <c r="AV886" s="13" t="s">
        <v>85</v>
      </c>
      <c r="AW886" s="13" t="s">
        <v>33</v>
      </c>
      <c r="AX886" s="13" t="s">
        <v>72</v>
      </c>
      <c r="AY886" s="157" t="s">
        <v>166</v>
      </c>
    </row>
    <row r="887" spans="2:65" s="13" customFormat="1">
      <c r="B887" s="156"/>
      <c r="D887" s="150" t="s">
        <v>177</v>
      </c>
      <c r="E887" s="157" t="s">
        <v>19</v>
      </c>
      <c r="F887" s="158" t="s">
        <v>887</v>
      </c>
      <c r="H887" s="159">
        <v>-2.4780000000000002</v>
      </c>
      <c r="I887" s="160"/>
      <c r="L887" s="156"/>
      <c r="M887" s="161"/>
      <c r="T887" s="162"/>
      <c r="AT887" s="157" t="s">
        <v>177</v>
      </c>
      <c r="AU887" s="157" t="s">
        <v>85</v>
      </c>
      <c r="AV887" s="13" t="s">
        <v>85</v>
      </c>
      <c r="AW887" s="13" t="s">
        <v>33</v>
      </c>
      <c r="AX887" s="13" t="s">
        <v>72</v>
      </c>
      <c r="AY887" s="157" t="s">
        <v>166</v>
      </c>
    </row>
    <row r="888" spans="2:65" s="13" customFormat="1">
      <c r="B888" s="156"/>
      <c r="D888" s="150" t="s">
        <v>177</v>
      </c>
      <c r="E888" s="157" t="s">
        <v>19</v>
      </c>
      <c r="F888" s="158" t="s">
        <v>886</v>
      </c>
      <c r="H888" s="159">
        <v>-0.63</v>
      </c>
      <c r="I888" s="160"/>
      <c r="L888" s="156"/>
      <c r="M888" s="161"/>
      <c r="T888" s="162"/>
      <c r="AT888" s="157" t="s">
        <v>177</v>
      </c>
      <c r="AU888" s="157" t="s">
        <v>85</v>
      </c>
      <c r="AV888" s="13" t="s">
        <v>85</v>
      </c>
      <c r="AW888" s="13" t="s">
        <v>33</v>
      </c>
      <c r="AX888" s="13" t="s">
        <v>72</v>
      </c>
      <c r="AY888" s="157" t="s">
        <v>166</v>
      </c>
    </row>
    <row r="889" spans="2:65" s="13" customFormat="1">
      <c r="B889" s="156"/>
      <c r="D889" s="150" t="s">
        <v>177</v>
      </c>
      <c r="E889" s="157" t="s">
        <v>19</v>
      </c>
      <c r="F889" s="158" t="s">
        <v>888</v>
      </c>
      <c r="H889" s="159">
        <v>-2.415</v>
      </c>
      <c r="I889" s="160"/>
      <c r="L889" s="156"/>
      <c r="M889" s="161"/>
      <c r="T889" s="162"/>
      <c r="AT889" s="157" t="s">
        <v>177</v>
      </c>
      <c r="AU889" s="157" t="s">
        <v>85</v>
      </c>
      <c r="AV889" s="13" t="s">
        <v>85</v>
      </c>
      <c r="AW889" s="13" t="s">
        <v>33</v>
      </c>
      <c r="AX889" s="13" t="s">
        <v>72</v>
      </c>
      <c r="AY889" s="157" t="s">
        <v>166</v>
      </c>
    </row>
    <row r="890" spans="2:65" s="13" customFormat="1">
      <c r="B890" s="156"/>
      <c r="D890" s="150" t="s">
        <v>177</v>
      </c>
      <c r="E890" s="157" t="s">
        <v>19</v>
      </c>
      <c r="F890" s="158" t="s">
        <v>889</v>
      </c>
      <c r="H890" s="159">
        <v>-1.0429999999999999</v>
      </c>
      <c r="I890" s="160"/>
      <c r="L890" s="156"/>
      <c r="M890" s="161"/>
      <c r="T890" s="162"/>
      <c r="AT890" s="157" t="s">
        <v>177</v>
      </c>
      <c r="AU890" s="157" t="s">
        <v>85</v>
      </c>
      <c r="AV890" s="13" t="s">
        <v>85</v>
      </c>
      <c r="AW890" s="13" t="s">
        <v>33</v>
      </c>
      <c r="AX890" s="13" t="s">
        <v>72</v>
      </c>
      <c r="AY890" s="157" t="s">
        <v>166</v>
      </c>
    </row>
    <row r="891" spans="2:65" s="13" customFormat="1">
      <c r="B891" s="156"/>
      <c r="D891" s="150" t="s">
        <v>177</v>
      </c>
      <c r="E891" s="157" t="s">
        <v>19</v>
      </c>
      <c r="F891" s="158" t="s">
        <v>890</v>
      </c>
      <c r="H891" s="159">
        <v>-1.498</v>
      </c>
      <c r="I891" s="160"/>
      <c r="L891" s="156"/>
      <c r="M891" s="161"/>
      <c r="T891" s="162"/>
      <c r="AT891" s="157" t="s">
        <v>177</v>
      </c>
      <c r="AU891" s="157" t="s">
        <v>85</v>
      </c>
      <c r="AV891" s="13" t="s">
        <v>85</v>
      </c>
      <c r="AW891" s="13" t="s">
        <v>33</v>
      </c>
      <c r="AX891" s="13" t="s">
        <v>72</v>
      </c>
      <c r="AY891" s="157" t="s">
        <v>166</v>
      </c>
    </row>
    <row r="892" spans="2:65" s="13" customFormat="1">
      <c r="B892" s="156"/>
      <c r="D892" s="150" t="s">
        <v>177</v>
      </c>
      <c r="E892" s="157" t="s">
        <v>19</v>
      </c>
      <c r="F892" s="158" t="s">
        <v>886</v>
      </c>
      <c r="H892" s="159">
        <v>-0.63</v>
      </c>
      <c r="I892" s="160"/>
      <c r="L892" s="156"/>
      <c r="M892" s="161"/>
      <c r="T892" s="162"/>
      <c r="AT892" s="157" t="s">
        <v>177</v>
      </c>
      <c r="AU892" s="157" t="s">
        <v>85</v>
      </c>
      <c r="AV892" s="13" t="s">
        <v>85</v>
      </c>
      <c r="AW892" s="13" t="s">
        <v>33</v>
      </c>
      <c r="AX892" s="13" t="s">
        <v>72</v>
      </c>
      <c r="AY892" s="157" t="s">
        <v>166</v>
      </c>
    </row>
    <row r="893" spans="2:65" s="13" customFormat="1">
      <c r="B893" s="156"/>
      <c r="D893" s="150" t="s">
        <v>177</v>
      </c>
      <c r="E893" s="157" t="s">
        <v>19</v>
      </c>
      <c r="F893" s="158" t="s">
        <v>891</v>
      </c>
      <c r="H893" s="159">
        <v>-1.8</v>
      </c>
      <c r="I893" s="160"/>
      <c r="L893" s="156"/>
      <c r="M893" s="161"/>
      <c r="T893" s="162"/>
      <c r="AT893" s="157" t="s">
        <v>177</v>
      </c>
      <c r="AU893" s="157" t="s">
        <v>85</v>
      </c>
      <c r="AV893" s="13" t="s">
        <v>85</v>
      </c>
      <c r="AW893" s="13" t="s">
        <v>33</v>
      </c>
      <c r="AX893" s="13" t="s">
        <v>72</v>
      </c>
      <c r="AY893" s="157" t="s">
        <v>166</v>
      </c>
    </row>
    <row r="894" spans="2:65" s="13" customFormat="1">
      <c r="B894" s="156"/>
      <c r="D894" s="150" t="s">
        <v>177</v>
      </c>
      <c r="E894" s="157" t="s">
        <v>19</v>
      </c>
      <c r="F894" s="158" t="s">
        <v>892</v>
      </c>
      <c r="H894" s="159">
        <v>173.80799999999999</v>
      </c>
      <c r="I894" s="160"/>
      <c r="L894" s="156"/>
      <c r="M894" s="161"/>
      <c r="T894" s="162"/>
      <c r="AT894" s="157" t="s">
        <v>177</v>
      </c>
      <c r="AU894" s="157" t="s">
        <v>85</v>
      </c>
      <c r="AV894" s="13" t="s">
        <v>85</v>
      </c>
      <c r="AW894" s="13" t="s">
        <v>33</v>
      </c>
      <c r="AX894" s="13" t="s">
        <v>72</v>
      </c>
      <c r="AY894" s="157" t="s">
        <v>166</v>
      </c>
    </row>
    <row r="895" spans="2:65" s="13" customFormat="1">
      <c r="B895" s="156"/>
      <c r="D895" s="150" t="s">
        <v>177</v>
      </c>
      <c r="E895" s="157" t="s">
        <v>19</v>
      </c>
      <c r="F895" s="158" t="s">
        <v>893</v>
      </c>
      <c r="H895" s="159">
        <v>4.8680000000000003</v>
      </c>
      <c r="I895" s="160"/>
      <c r="L895" s="156"/>
      <c r="M895" s="161"/>
      <c r="T895" s="162"/>
      <c r="AT895" s="157" t="s">
        <v>177</v>
      </c>
      <c r="AU895" s="157" t="s">
        <v>85</v>
      </c>
      <c r="AV895" s="13" t="s">
        <v>85</v>
      </c>
      <c r="AW895" s="13" t="s">
        <v>33</v>
      </c>
      <c r="AX895" s="13" t="s">
        <v>72</v>
      </c>
      <c r="AY895" s="157" t="s">
        <v>166</v>
      </c>
    </row>
    <row r="896" spans="2:65" s="13" customFormat="1">
      <c r="B896" s="156"/>
      <c r="D896" s="150" t="s">
        <v>177</v>
      </c>
      <c r="E896" s="157" t="s">
        <v>19</v>
      </c>
      <c r="F896" s="158" t="s">
        <v>894</v>
      </c>
      <c r="H896" s="159">
        <v>-7.2</v>
      </c>
      <c r="I896" s="160"/>
      <c r="L896" s="156"/>
      <c r="M896" s="161"/>
      <c r="T896" s="162"/>
      <c r="AT896" s="157" t="s">
        <v>177</v>
      </c>
      <c r="AU896" s="157" t="s">
        <v>85</v>
      </c>
      <c r="AV896" s="13" t="s">
        <v>85</v>
      </c>
      <c r="AW896" s="13" t="s">
        <v>33</v>
      </c>
      <c r="AX896" s="13" t="s">
        <v>72</v>
      </c>
      <c r="AY896" s="157" t="s">
        <v>166</v>
      </c>
    </row>
    <row r="897" spans="2:51" s="13" customFormat="1">
      <c r="B897" s="156"/>
      <c r="D897" s="150" t="s">
        <v>177</v>
      </c>
      <c r="E897" s="157" t="s">
        <v>19</v>
      </c>
      <c r="F897" s="158" t="s">
        <v>895</v>
      </c>
      <c r="H897" s="159">
        <v>4.2</v>
      </c>
      <c r="I897" s="160"/>
      <c r="L897" s="156"/>
      <c r="M897" s="161"/>
      <c r="T897" s="162"/>
      <c r="AT897" s="157" t="s">
        <v>177</v>
      </c>
      <c r="AU897" s="157" t="s">
        <v>85</v>
      </c>
      <c r="AV897" s="13" t="s">
        <v>85</v>
      </c>
      <c r="AW897" s="13" t="s">
        <v>33</v>
      </c>
      <c r="AX897" s="13" t="s">
        <v>72</v>
      </c>
      <c r="AY897" s="157" t="s">
        <v>166</v>
      </c>
    </row>
    <row r="898" spans="2:51" s="13" customFormat="1">
      <c r="B898" s="156"/>
      <c r="D898" s="150" t="s">
        <v>177</v>
      </c>
      <c r="E898" s="157" t="s">
        <v>19</v>
      </c>
      <c r="F898" s="158" t="s">
        <v>387</v>
      </c>
      <c r="H898" s="159">
        <v>-1.89</v>
      </c>
      <c r="I898" s="160"/>
      <c r="L898" s="156"/>
      <c r="M898" s="161"/>
      <c r="T898" s="162"/>
      <c r="AT898" s="157" t="s">
        <v>177</v>
      </c>
      <c r="AU898" s="157" t="s">
        <v>85</v>
      </c>
      <c r="AV898" s="13" t="s">
        <v>85</v>
      </c>
      <c r="AW898" s="13" t="s">
        <v>33</v>
      </c>
      <c r="AX898" s="13" t="s">
        <v>72</v>
      </c>
      <c r="AY898" s="157" t="s">
        <v>166</v>
      </c>
    </row>
    <row r="899" spans="2:51" s="13" customFormat="1">
      <c r="B899" s="156"/>
      <c r="D899" s="150" t="s">
        <v>177</v>
      </c>
      <c r="E899" s="157" t="s">
        <v>19</v>
      </c>
      <c r="F899" s="158" t="s">
        <v>896</v>
      </c>
      <c r="H899" s="159">
        <v>-7.2240000000000002</v>
      </c>
      <c r="I899" s="160"/>
      <c r="L899" s="156"/>
      <c r="M899" s="161"/>
      <c r="T899" s="162"/>
      <c r="AT899" s="157" t="s">
        <v>177</v>
      </c>
      <c r="AU899" s="157" t="s">
        <v>85</v>
      </c>
      <c r="AV899" s="13" t="s">
        <v>85</v>
      </c>
      <c r="AW899" s="13" t="s">
        <v>33</v>
      </c>
      <c r="AX899" s="13" t="s">
        <v>72</v>
      </c>
      <c r="AY899" s="157" t="s">
        <v>166</v>
      </c>
    </row>
    <row r="900" spans="2:51" s="13" customFormat="1">
      <c r="B900" s="156"/>
      <c r="D900" s="150" t="s">
        <v>177</v>
      </c>
      <c r="E900" s="157" t="s">
        <v>19</v>
      </c>
      <c r="F900" s="158" t="s">
        <v>387</v>
      </c>
      <c r="H900" s="159">
        <v>-1.89</v>
      </c>
      <c r="I900" s="160"/>
      <c r="L900" s="156"/>
      <c r="M900" s="161"/>
      <c r="T900" s="162"/>
      <c r="AT900" s="157" t="s">
        <v>177</v>
      </c>
      <c r="AU900" s="157" t="s">
        <v>85</v>
      </c>
      <c r="AV900" s="13" t="s">
        <v>85</v>
      </c>
      <c r="AW900" s="13" t="s">
        <v>33</v>
      </c>
      <c r="AX900" s="13" t="s">
        <v>72</v>
      </c>
      <c r="AY900" s="157" t="s">
        <v>166</v>
      </c>
    </row>
    <row r="901" spans="2:51" s="13" customFormat="1">
      <c r="B901" s="156"/>
      <c r="D901" s="150" t="s">
        <v>177</v>
      </c>
      <c r="E901" s="157" t="s">
        <v>19</v>
      </c>
      <c r="F901" s="158" t="s">
        <v>897</v>
      </c>
      <c r="H901" s="159">
        <v>-10.8</v>
      </c>
      <c r="I901" s="160"/>
      <c r="L901" s="156"/>
      <c r="M901" s="161"/>
      <c r="T901" s="162"/>
      <c r="AT901" s="157" t="s">
        <v>177</v>
      </c>
      <c r="AU901" s="157" t="s">
        <v>85</v>
      </c>
      <c r="AV901" s="13" t="s">
        <v>85</v>
      </c>
      <c r="AW901" s="13" t="s">
        <v>33</v>
      </c>
      <c r="AX901" s="13" t="s">
        <v>72</v>
      </c>
      <c r="AY901" s="157" t="s">
        <v>166</v>
      </c>
    </row>
    <row r="902" spans="2:51" s="13" customFormat="1">
      <c r="B902" s="156"/>
      <c r="D902" s="150" t="s">
        <v>177</v>
      </c>
      <c r="E902" s="157" t="s">
        <v>19</v>
      </c>
      <c r="F902" s="158" t="s">
        <v>898</v>
      </c>
      <c r="H902" s="159">
        <v>5.25</v>
      </c>
      <c r="I902" s="160"/>
      <c r="L902" s="156"/>
      <c r="M902" s="161"/>
      <c r="T902" s="162"/>
      <c r="AT902" s="157" t="s">
        <v>177</v>
      </c>
      <c r="AU902" s="157" t="s">
        <v>85</v>
      </c>
      <c r="AV902" s="13" t="s">
        <v>85</v>
      </c>
      <c r="AW902" s="13" t="s">
        <v>33</v>
      </c>
      <c r="AX902" s="13" t="s">
        <v>72</v>
      </c>
      <c r="AY902" s="157" t="s">
        <v>166</v>
      </c>
    </row>
    <row r="903" spans="2:51" s="13" customFormat="1">
      <c r="B903" s="156"/>
      <c r="D903" s="150" t="s">
        <v>177</v>
      </c>
      <c r="E903" s="157" t="s">
        <v>19</v>
      </c>
      <c r="F903" s="158" t="s">
        <v>899</v>
      </c>
      <c r="H903" s="159">
        <v>-4.4939999999999998</v>
      </c>
      <c r="I903" s="160"/>
      <c r="L903" s="156"/>
      <c r="M903" s="161"/>
      <c r="T903" s="162"/>
      <c r="AT903" s="157" t="s">
        <v>177</v>
      </c>
      <c r="AU903" s="157" t="s">
        <v>85</v>
      </c>
      <c r="AV903" s="13" t="s">
        <v>85</v>
      </c>
      <c r="AW903" s="13" t="s">
        <v>33</v>
      </c>
      <c r="AX903" s="13" t="s">
        <v>72</v>
      </c>
      <c r="AY903" s="157" t="s">
        <v>166</v>
      </c>
    </row>
    <row r="904" spans="2:51" s="13" customFormat="1">
      <c r="B904" s="156"/>
      <c r="D904" s="150" t="s">
        <v>177</v>
      </c>
      <c r="E904" s="157" t="s">
        <v>19</v>
      </c>
      <c r="F904" s="158" t="s">
        <v>387</v>
      </c>
      <c r="H904" s="159">
        <v>-1.89</v>
      </c>
      <c r="I904" s="160"/>
      <c r="L904" s="156"/>
      <c r="M904" s="161"/>
      <c r="T904" s="162"/>
      <c r="AT904" s="157" t="s">
        <v>177</v>
      </c>
      <c r="AU904" s="157" t="s">
        <v>85</v>
      </c>
      <c r="AV904" s="13" t="s">
        <v>85</v>
      </c>
      <c r="AW904" s="13" t="s">
        <v>33</v>
      </c>
      <c r="AX904" s="13" t="s">
        <v>72</v>
      </c>
      <c r="AY904" s="157" t="s">
        <v>166</v>
      </c>
    </row>
    <row r="905" spans="2:51" s="13" customFormat="1">
      <c r="B905" s="156"/>
      <c r="D905" s="150" t="s">
        <v>177</v>
      </c>
      <c r="E905" s="157" t="s">
        <v>19</v>
      </c>
      <c r="F905" s="158" t="s">
        <v>900</v>
      </c>
      <c r="H905" s="159">
        <v>-3.129</v>
      </c>
      <c r="I905" s="160"/>
      <c r="L905" s="156"/>
      <c r="M905" s="161"/>
      <c r="T905" s="162"/>
      <c r="AT905" s="157" t="s">
        <v>177</v>
      </c>
      <c r="AU905" s="157" t="s">
        <v>85</v>
      </c>
      <c r="AV905" s="13" t="s">
        <v>85</v>
      </c>
      <c r="AW905" s="13" t="s">
        <v>33</v>
      </c>
      <c r="AX905" s="13" t="s">
        <v>72</v>
      </c>
      <c r="AY905" s="157" t="s">
        <v>166</v>
      </c>
    </row>
    <row r="906" spans="2:51" s="13" customFormat="1">
      <c r="B906" s="156"/>
      <c r="D906" s="150" t="s">
        <v>177</v>
      </c>
      <c r="E906" s="157" t="s">
        <v>19</v>
      </c>
      <c r="F906" s="158" t="s">
        <v>901</v>
      </c>
      <c r="H906" s="159">
        <v>-0.75</v>
      </c>
      <c r="I906" s="160"/>
      <c r="L906" s="156"/>
      <c r="M906" s="161"/>
      <c r="T906" s="162"/>
      <c r="AT906" s="157" t="s">
        <v>177</v>
      </c>
      <c r="AU906" s="157" t="s">
        <v>85</v>
      </c>
      <c r="AV906" s="13" t="s">
        <v>85</v>
      </c>
      <c r="AW906" s="13" t="s">
        <v>33</v>
      </c>
      <c r="AX906" s="13" t="s">
        <v>72</v>
      </c>
      <c r="AY906" s="157" t="s">
        <v>166</v>
      </c>
    </row>
    <row r="907" spans="2:51" s="14" customFormat="1">
      <c r="B907" s="163"/>
      <c r="D907" s="150" t="s">
        <v>177</v>
      </c>
      <c r="E907" s="164" t="s">
        <v>19</v>
      </c>
      <c r="F907" s="165" t="s">
        <v>217</v>
      </c>
      <c r="H907" s="166">
        <v>186.16499999999999</v>
      </c>
      <c r="I907" s="167"/>
      <c r="L907" s="163"/>
      <c r="M907" s="168"/>
      <c r="T907" s="169"/>
      <c r="AT907" s="164" t="s">
        <v>177</v>
      </c>
      <c r="AU907" s="164" t="s">
        <v>85</v>
      </c>
      <c r="AV907" s="14" t="s">
        <v>184</v>
      </c>
      <c r="AW907" s="14" t="s">
        <v>33</v>
      </c>
      <c r="AX907" s="14" t="s">
        <v>72</v>
      </c>
      <c r="AY907" s="164" t="s">
        <v>166</v>
      </c>
    </row>
    <row r="908" spans="2:51" s="12" customFormat="1">
      <c r="B908" s="149"/>
      <c r="D908" s="150" t="s">
        <v>177</v>
      </c>
      <c r="E908" s="151" t="s">
        <v>19</v>
      </c>
      <c r="F908" s="152" t="s">
        <v>218</v>
      </c>
      <c r="H908" s="151" t="s">
        <v>19</v>
      </c>
      <c r="I908" s="153"/>
      <c r="L908" s="149"/>
      <c r="M908" s="154"/>
      <c r="T908" s="155"/>
      <c r="AT908" s="151" t="s">
        <v>177</v>
      </c>
      <c r="AU908" s="151" t="s">
        <v>85</v>
      </c>
      <c r="AV908" s="12" t="s">
        <v>79</v>
      </c>
      <c r="AW908" s="12" t="s">
        <v>33</v>
      </c>
      <c r="AX908" s="12" t="s">
        <v>72</v>
      </c>
      <c r="AY908" s="151" t="s">
        <v>166</v>
      </c>
    </row>
    <row r="909" spans="2:51" s="13" customFormat="1">
      <c r="B909" s="156"/>
      <c r="D909" s="150" t="s">
        <v>177</v>
      </c>
      <c r="E909" s="157" t="s">
        <v>19</v>
      </c>
      <c r="F909" s="158" t="s">
        <v>902</v>
      </c>
      <c r="H909" s="159">
        <v>316.43</v>
      </c>
      <c r="I909" s="160"/>
      <c r="L909" s="156"/>
      <c r="M909" s="161"/>
      <c r="T909" s="162"/>
      <c r="AT909" s="157" t="s">
        <v>177</v>
      </c>
      <c r="AU909" s="157" t="s">
        <v>85</v>
      </c>
      <c r="AV909" s="13" t="s">
        <v>85</v>
      </c>
      <c r="AW909" s="13" t="s">
        <v>33</v>
      </c>
      <c r="AX909" s="13" t="s">
        <v>72</v>
      </c>
      <c r="AY909" s="157" t="s">
        <v>166</v>
      </c>
    </row>
    <row r="910" spans="2:51" s="13" customFormat="1">
      <c r="B910" s="156"/>
      <c r="D910" s="150" t="s">
        <v>177</v>
      </c>
      <c r="E910" s="157" t="s">
        <v>19</v>
      </c>
      <c r="F910" s="158" t="s">
        <v>903</v>
      </c>
      <c r="H910" s="159">
        <v>-21.84</v>
      </c>
      <c r="I910" s="160"/>
      <c r="L910" s="156"/>
      <c r="M910" s="161"/>
      <c r="T910" s="162"/>
      <c r="AT910" s="157" t="s">
        <v>177</v>
      </c>
      <c r="AU910" s="157" t="s">
        <v>85</v>
      </c>
      <c r="AV910" s="13" t="s">
        <v>85</v>
      </c>
      <c r="AW910" s="13" t="s">
        <v>33</v>
      </c>
      <c r="AX910" s="13" t="s">
        <v>72</v>
      </c>
      <c r="AY910" s="157" t="s">
        <v>166</v>
      </c>
    </row>
    <row r="911" spans="2:51" s="13" customFormat="1">
      <c r="B911" s="156"/>
      <c r="D911" s="150" t="s">
        <v>177</v>
      </c>
      <c r="E911" s="157" t="s">
        <v>19</v>
      </c>
      <c r="F911" s="158" t="s">
        <v>904</v>
      </c>
      <c r="H911" s="159">
        <v>5.72</v>
      </c>
      <c r="I911" s="160"/>
      <c r="L911" s="156"/>
      <c r="M911" s="161"/>
      <c r="T911" s="162"/>
      <c r="AT911" s="157" t="s">
        <v>177</v>
      </c>
      <c r="AU911" s="157" t="s">
        <v>85</v>
      </c>
      <c r="AV911" s="13" t="s">
        <v>85</v>
      </c>
      <c r="AW911" s="13" t="s">
        <v>33</v>
      </c>
      <c r="AX911" s="13" t="s">
        <v>72</v>
      </c>
      <c r="AY911" s="157" t="s">
        <v>166</v>
      </c>
    </row>
    <row r="912" spans="2:51" s="13" customFormat="1">
      <c r="B912" s="156"/>
      <c r="D912" s="150" t="s">
        <v>177</v>
      </c>
      <c r="E912" s="157" t="s">
        <v>19</v>
      </c>
      <c r="F912" s="158" t="s">
        <v>461</v>
      </c>
      <c r="H912" s="159">
        <v>2.2400000000000002</v>
      </c>
      <c r="I912" s="160"/>
      <c r="L912" s="156"/>
      <c r="M912" s="161"/>
      <c r="T912" s="162"/>
      <c r="AT912" s="157" t="s">
        <v>177</v>
      </c>
      <c r="AU912" s="157" t="s">
        <v>85</v>
      </c>
      <c r="AV912" s="13" t="s">
        <v>85</v>
      </c>
      <c r="AW912" s="13" t="s">
        <v>33</v>
      </c>
      <c r="AX912" s="13" t="s">
        <v>72</v>
      </c>
      <c r="AY912" s="157" t="s">
        <v>166</v>
      </c>
    </row>
    <row r="913" spans="2:51" s="13" customFormat="1">
      <c r="B913" s="156"/>
      <c r="D913" s="150" t="s">
        <v>177</v>
      </c>
      <c r="E913" s="157" t="s">
        <v>19</v>
      </c>
      <c r="F913" s="158" t="s">
        <v>905</v>
      </c>
      <c r="H913" s="159">
        <v>-8.58</v>
      </c>
      <c r="I913" s="160"/>
      <c r="L913" s="156"/>
      <c r="M913" s="161"/>
      <c r="T913" s="162"/>
      <c r="AT913" s="157" t="s">
        <v>177</v>
      </c>
      <c r="AU913" s="157" t="s">
        <v>85</v>
      </c>
      <c r="AV913" s="13" t="s">
        <v>85</v>
      </c>
      <c r="AW913" s="13" t="s">
        <v>33</v>
      </c>
      <c r="AX913" s="13" t="s">
        <v>72</v>
      </c>
      <c r="AY913" s="157" t="s">
        <v>166</v>
      </c>
    </row>
    <row r="914" spans="2:51" s="13" customFormat="1">
      <c r="B914" s="156"/>
      <c r="D914" s="150" t="s">
        <v>177</v>
      </c>
      <c r="E914" s="157" t="s">
        <v>19</v>
      </c>
      <c r="F914" s="158" t="s">
        <v>906</v>
      </c>
      <c r="H914" s="159">
        <v>-3.8279999999999998</v>
      </c>
      <c r="I914" s="160"/>
      <c r="L914" s="156"/>
      <c r="M914" s="161"/>
      <c r="T914" s="162"/>
      <c r="AT914" s="157" t="s">
        <v>177</v>
      </c>
      <c r="AU914" s="157" t="s">
        <v>85</v>
      </c>
      <c r="AV914" s="13" t="s">
        <v>85</v>
      </c>
      <c r="AW914" s="13" t="s">
        <v>33</v>
      </c>
      <c r="AX914" s="13" t="s">
        <v>72</v>
      </c>
      <c r="AY914" s="157" t="s">
        <v>166</v>
      </c>
    </row>
    <row r="915" spans="2:51" s="13" customFormat="1">
      <c r="B915" s="156"/>
      <c r="D915" s="150" t="s">
        <v>177</v>
      </c>
      <c r="E915" s="157" t="s">
        <v>19</v>
      </c>
      <c r="F915" s="158" t="s">
        <v>907</v>
      </c>
      <c r="H915" s="159">
        <v>-4.8179999999999996</v>
      </c>
      <c r="I915" s="160"/>
      <c r="L915" s="156"/>
      <c r="M915" s="161"/>
      <c r="T915" s="162"/>
      <c r="AT915" s="157" t="s">
        <v>177</v>
      </c>
      <c r="AU915" s="157" t="s">
        <v>85</v>
      </c>
      <c r="AV915" s="13" t="s">
        <v>85</v>
      </c>
      <c r="AW915" s="13" t="s">
        <v>33</v>
      </c>
      <c r="AX915" s="13" t="s">
        <v>72</v>
      </c>
      <c r="AY915" s="157" t="s">
        <v>166</v>
      </c>
    </row>
    <row r="916" spans="2:51" s="13" customFormat="1">
      <c r="B916" s="156"/>
      <c r="D916" s="150" t="s">
        <v>177</v>
      </c>
      <c r="E916" s="157" t="s">
        <v>19</v>
      </c>
      <c r="F916" s="158" t="s">
        <v>387</v>
      </c>
      <c r="H916" s="159">
        <v>-1.89</v>
      </c>
      <c r="I916" s="160"/>
      <c r="L916" s="156"/>
      <c r="M916" s="161"/>
      <c r="T916" s="162"/>
      <c r="AT916" s="157" t="s">
        <v>177</v>
      </c>
      <c r="AU916" s="157" t="s">
        <v>85</v>
      </c>
      <c r="AV916" s="13" t="s">
        <v>85</v>
      </c>
      <c r="AW916" s="13" t="s">
        <v>33</v>
      </c>
      <c r="AX916" s="13" t="s">
        <v>72</v>
      </c>
      <c r="AY916" s="157" t="s">
        <v>166</v>
      </c>
    </row>
    <row r="917" spans="2:51" s="13" customFormat="1">
      <c r="B917" s="156"/>
      <c r="D917" s="150" t="s">
        <v>177</v>
      </c>
      <c r="E917" s="157" t="s">
        <v>19</v>
      </c>
      <c r="F917" s="158" t="s">
        <v>908</v>
      </c>
      <c r="H917" s="159">
        <v>-1.845</v>
      </c>
      <c r="I917" s="160"/>
      <c r="L917" s="156"/>
      <c r="M917" s="161"/>
      <c r="T917" s="162"/>
      <c r="AT917" s="157" t="s">
        <v>177</v>
      </c>
      <c r="AU917" s="157" t="s">
        <v>85</v>
      </c>
      <c r="AV917" s="13" t="s">
        <v>85</v>
      </c>
      <c r="AW917" s="13" t="s">
        <v>33</v>
      </c>
      <c r="AX917" s="13" t="s">
        <v>72</v>
      </c>
      <c r="AY917" s="157" t="s">
        <v>166</v>
      </c>
    </row>
    <row r="918" spans="2:51" s="13" customFormat="1">
      <c r="B918" s="156"/>
      <c r="D918" s="150" t="s">
        <v>177</v>
      </c>
      <c r="E918" s="157" t="s">
        <v>19</v>
      </c>
      <c r="F918" s="158" t="s">
        <v>387</v>
      </c>
      <c r="H918" s="159">
        <v>-1.89</v>
      </c>
      <c r="I918" s="160"/>
      <c r="L918" s="156"/>
      <c r="M918" s="161"/>
      <c r="T918" s="162"/>
      <c r="AT918" s="157" t="s">
        <v>177</v>
      </c>
      <c r="AU918" s="157" t="s">
        <v>85</v>
      </c>
      <c r="AV918" s="13" t="s">
        <v>85</v>
      </c>
      <c r="AW918" s="13" t="s">
        <v>33</v>
      </c>
      <c r="AX918" s="13" t="s">
        <v>72</v>
      </c>
      <c r="AY918" s="157" t="s">
        <v>166</v>
      </c>
    </row>
    <row r="919" spans="2:51" s="13" customFormat="1">
      <c r="B919" s="156"/>
      <c r="D919" s="150" t="s">
        <v>177</v>
      </c>
      <c r="E919" s="157" t="s">
        <v>19</v>
      </c>
      <c r="F919" s="158" t="s">
        <v>909</v>
      </c>
      <c r="H919" s="159">
        <v>-3.7839999999999998</v>
      </c>
      <c r="I919" s="160"/>
      <c r="L919" s="156"/>
      <c r="M919" s="161"/>
      <c r="T919" s="162"/>
      <c r="AT919" s="157" t="s">
        <v>177</v>
      </c>
      <c r="AU919" s="157" t="s">
        <v>85</v>
      </c>
      <c r="AV919" s="13" t="s">
        <v>85</v>
      </c>
      <c r="AW919" s="13" t="s">
        <v>33</v>
      </c>
      <c r="AX919" s="13" t="s">
        <v>72</v>
      </c>
      <c r="AY919" s="157" t="s">
        <v>166</v>
      </c>
    </row>
    <row r="920" spans="2:51" s="13" customFormat="1">
      <c r="B920" s="156"/>
      <c r="D920" s="150" t="s">
        <v>177</v>
      </c>
      <c r="E920" s="157" t="s">
        <v>19</v>
      </c>
      <c r="F920" s="158" t="s">
        <v>910</v>
      </c>
      <c r="H920" s="159">
        <v>0.5</v>
      </c>
      <c r="I920" s="160"/>
      <c r="L920" s="156"/>
      <c r="M920" s="161"/>
      <c r="T920" s="162"/>
      <c r="AT920" s="157" t="s">
        <v>177</v>
      </c>
      <c r="AU920" s="157" t="s">
        <v>85</v>
      </c>
      <c r="AV920" s="13" t="s">
        <v>85</v>
      </c>
      <c r="AW920" s="13" t="s">
        <v>33</v>
      </c>
      <c r="AX920" s="13" t="s">
        <v>72</v>
      </c>
      <c r="AY920" s="157" t="s">
        <v>166</v>
      </c>
    </row>
    <row r="921" spans="2:51" s="13" customFormat="1">
      <c r="B921" s="156"/>
      <c r="D921" s="150" t="s">
        <v>177</v>
      </c>
      <c r="E921" s="157" t="s">
        <v>19</v>
      </c>
      <c r="F921" s="158" t="s">
        <v>911</v>
      </c>
      <c r="H921" s="159">
        <v>-7.37</v>
      </c>
      <c r="I921" s="160"/>
      <c r="L921" s="156"/>
      <c r="M921" s="161"/>
      <c r="T921" s="162"/>
      <c r="AT921" s="157" t="s">
        <v>177</v>
      </c>
      <c r="AU921" s="157" t="s">
        <v>85</v>
      </c>
      <c r="AV921" s="13" t="s">
        <v>85</v>
      </c>
      <c r="AW921" s="13" t="s">
        <v>33</v>
      </c>
      <c r="AX921" s="13" t="s">
        <v>72</v>
      </c>
      <c r="AY921" s="157" t="s">
        <v>166</v>
      </c>
    </row>
    <row r="922" spans="2:51" s="13" customFormat="1">
      <c r="B922" s="156"/>
      <c r="D922" s="150" t="s">
        <v>177</v>
      </c>
      <c r="E922" s="157" t="s">
        <v>19</v>
      </c>
      <c r="F922" s="158" t="s">
        <v>912</v>
      </c>
      <c r="H922" s="159">
        <v>3.24</v>
      </c>
      <c r="I922" s="160"/>
      <c r="L922" s="156"/>
      <c r="M922" s="161"/>
      <c r="T922" s="162"/>
      <c r="AT922" s="157" t="s">
        <v>177</v>
      </c>
      <c r="AU922" s="157" t="s">
        <v>85</v>
      </c>
      <c r="AV922" s="13" t="s">
        <v>85</v>
      </c>
      <c r="AW922" s="13" t="s">
        <v>33</v>
      </c>
      <c r="AX922" s="13" t="s">
        <v>72</v>
      </c>
      <c r="AY922" s="157" t="s">
        <v>166</v>
      </c>
    </row>
    <row r="923" spans="2:51" s="13" customFormat="1">
      <c r="B923" s="156"/>
      <c r="D923" s="150" t="s">
        <v>177</v>
      </c>
      <c r="E923" s="157" t="s">
        <v>19</v>
      </c>
      <c r="F923" s="158" t="s">
        <v>913</v>
      </c>
      <c r="H923" s="159">
        <v>2.4300000000000002</v>
      </c>
      <c r="I923" s="160"/>
      <c r="L923" s="156"/>
      <c r="M923" s="161"/>
      <c r="T923" s="162"/>
      <c r="AT923" s="157" t="s">
        <v>177</v>
      </c>
      <c r="AU923" s="157" t="s">
        <v>85</v>
      </c>
      <c r="AV923" s="13" t="s">
        <v>85</v>
      </c>
      <c r="AW923" s="13" t="s">
        <v>33</v>
      </c>
      <c r="AX923" s="13" t="s">
        <v>72</v>
      </c>
      <c r="AY923" s="157" t="s">
        <v>166</v>
      </c>
    </row>
    <row r="924" spans="2:51" s="13" customFormat="1">
      <c r="B924" s="156"/>
      <c r="D924" s="150" t="s">
        <v>177</v>
      </c>
      <c r="E924" s="157" t="s">
        <v>19</v>
      </c>
      <c r="F924" s="158" t="s">
        <v>914</v>
      </c>
      <c r="H924" s="159">
        <v>-0.6</v>
      </c>
      <c r="I924" s="160"/>
      <c r="L924" s="156"/>
      <c r="M924" s="161"/>
      <c r="T924" s="162"/>
      <c r="AT924" s="157" t="s">
        <v>177</v>
      </c>
      <c r="AU924" s="157" t="s">
        <v>85</v>
      </c>
      <c r="AV924" s="13" t="s">
        <v>85</v>
      </c>
      <c r="AW924" s="13" t="s">
        <v>33</v>
      </c>
      <c r="AX924" s="13" t="s">
        <v>72</v>
      </c>
      <c r="AY924" s="157" t="s">
        <v>166</v>
      </c>
    </row>
    <row r="925" spans="2:51" s="13" customFormat="1">
      <c r="B925" s="156"/>
      <c r="D925" s="150" t="s">
        <v>177</v>
      </c>
      <c r="E925" s="157" t="s">
        <v>19</v>
      </c>
      <c r="F925" s="158" t="s">
        <v>915</v>
      </c>
      <c r="H925" s="159">
        <v>0.114</v>
      </c>
      <c r="I925" s="160"/>
      <c r="L925" s="156"/>
      <c r="M925" s="161"/>
      <c r="T925" s="162"/>
      <c r="AT925" s="157" t="s">
        <v>177</v>
      </c>
      <c r="AU925" s="157" t="s">
        <v>85</v>
      </c>
      <c r="AV925" s="13" t="s">
        <v>85</v>
      </c>
      <c r="AW925" s="13" t="s">
        <v>33</v>
      </c>
      <c r="AX925" s="13" t="s">
        <v>72</v>
      </c>
      <c r="AY925" s="157" t="s">
        <v>166</v>
      </c>
    </row>
    <row r="926" spans="2:51" s="13" customFormat="1">
      <c r="B926" s="156"/>
      <c r="D926" s="150" t="s">
        <v>177</v>
      </c>
      <c r="E926" s="157" t="s">
        <v>19</v>
      </c>
      <c r="F926" s="158" t="s">
        <v>916</v>
      </c>
      <c r="H926" s="159">
        <v>0.97299999999999998</v>
      </c>
      <c r="I926" s="160"/>
      <c r="L926" s="156"/>
      <c r="M926" s="161"/>
      <c r="T926" s="162"/>
      <c r="AT926" s="157" t="s">
        <v>177</v>
      </c>
      <c r="AU926" s="157" t="s">
        <v>85</v>
      </c>
      <c r="AV926" s="13" t="s">
        <v>85</v>
      </c>
      <c r="AW926" s="13" t="s">
        <v>33</v>
      </c>
      <c r="AX926" s="13" t="s">
        <v>72</v>
      </c>
      <c r="AY926" s="157" t="s">
        <v>166</v>
      </c>
    </row>
    <row r="927" spans="2:51" s="13" customFormat="1">
      <c r="B927" s="156"/>
      <c r="D927" s="150" t="s">
        <v>177</v>
      </c>
      <c r="E927" s="157" t="s">
        <v>19</v>
      </c>
      <c r="F927" s="158" t="s">
        <v>917</v>
      </c>
      <c r="H927" s="159">
        <v>-0.16800000000000001</v>
      </c>
      <c r="I927" s="160"/>
      <c r="L927" s="156"/>
      <c r="M927" s="161"/>
      <c r="T927" s="162"/>
      <c r="AT927" s="157" t="s">
        <v>177</v>
      </c>
      <c r="AU927" s="157" t="s">
        <v>85</v>
      </c>
      <c r="AV927" s="13" t="s">
        <v>85</v>
      </c>
      <c r="AW927" s="13" t="s">
        <v>33</v>
      </c>
      <c r="AX927" s="13" t="s">
        <v>72</v>
      </c>
      <c r="AY927" s="157" t="s">
        <v>166</v>
      </c>
    </row>
    <row r="928" spans="2:51" s="13" customFormat="1">
      <c r="B928" s="156"/>
      <c r="D928" s="150" t="s">
        <v>177</v>
      </c>
      <c r="E928" s="157" t="s">
        <v>19</v>
      </c>
      <c r="F928" s="158" t="s">
        <v>918</v>
      </c>
      <c r="H928" s="159">
        <v>100.827</v>
      </c>
      <c r="I928" s="160"/>
      <c r="L928" s="156"/>
      <c r="M928" s="161"/>
      <c r="T928" s="162"/>
      <c r="AT928" s="157" t="s">
        <v>177</v>
      </c>
      <c r="AU928" s="157" t="s">
        <v>85</v>
      </c>
      <c r="AV928" s="13" t="s">
        <v>85</v>
      </c>
      <c r="AW928" s="13" t="s">
        <v>33</v>
      </c>
      <c r="AX928" s="13" t="s">
        <v>72</v>
      </c>
      <c r="AY928" s="157" t="s">
        <v>166</v>
      </c>
    </row>
    <row r="929" spans="2:51" s="13" customFormat="1">
      <c r="B929" s="156"/>
      <c r="D929" s="150" t="s">
        <v>177</v>
      </c>
      <c r="E929" s="157" t="s">
        <v>19</v>
      </c>
      <c r="F929" s="158" t="s">
        <v>919</v>
      </c>
      <c r="H929" s="159">
        <v>-13.44</v>
      </c>
      <c r="I929" s="160"/>
      <c r="L929" s="156"/>
      <c r="M929" s="161"/>
      <c r="T929" s="162"/>
      <c r="AT929" s="157" t="s">
        <v>177</v>
      </c>
      <c r="AU929" s="157" t="s">
        <v>85</v>
      </c>
      <c r="AV929" s="13" t="s">
        <v>85</v>
      </c>
      <c r="AW929" s="13" t="s">
        <v>33</v>
      </c>
      <c r="AX929" s="13" t="s">
        <v>72</v>
      </c>
      <c r="AY929" s="157" t="s">
        <v>166</v>
      </c>
    </row>
    <row r="930" spans="2:51" s="13" customFormat="1">
      <c r="B930" s="156"/>
      <c r="D930" s="150" t="s">
        <v>177</v>
      </c>
      <c r="E930" s="157" t="s">
        <v>19</v>
      </c>
      <c r="F930" s="158" t="s">
        <v>920</v>
      </c>
      <c r="H930" s="159">
        <v>4.16</v>
      </c>
      <c r="I930" s="160"/>
      <c r="L930" s="156"/>
      <c r="M930" s="161"/>
      <c r="T930" s="162"/>
      <c r="AT930" s="157" t="s">
        <v>177</v>
      </c>
      <c r="AU930" s="157" t="s">
        <v>85</v>
      </c>
      <c r="AV930" s="13" t="s">
        <v>85</v>
      </c>
      <c r="AW930" s="13" t="s">
        <v>33</v>
      </c>
      <c r="AX930" s="13" t="s">
        <v>72</v>
      </c>
      <c r="AY930" s="157" t="s">
        <v>166</v>
      </c>
    </row>
    <row r="931" spans="2:51" s="13" customFormat="1">
      <c r="B931" s="156"/>
      <c r="D931" s="150" t="s">
        <v>177</v>
      </c>
      <c r="E931" s="157" t="s">
        <v>19</v>
      </c>
      <c r="F931" s="158" t="s">
        <v>921</v>
      </c>
      <c r="H931" s="159">
        <v>-4.6639999999999997</v>
      </c>
      <c r="I931" s="160"/>
      <c r="L931" s="156"/>
      <c r="M931" s="161"/>
      <c r="T931" s="162"/>
      <c r="AT931" s="157" t="s">
        <v>177</v>
      </c>
      <c r="AU931" s="157" t="s">
        <v>85</v>
      </c>
      <c r="AV931" s="13" t="s">
        <v>85</v>
      </c>
      <c r="AW931" s="13" t="s">
        <v>33</v>
      </c>
      <c r="AX931" s="13" t="s">
        <v>72</v>
      </c>
      <c r="AY931" s="157" t="s">
        <v>166</v>
      </c>
    </row>
    <row r="932" spans="2:51" s="13" customFormat="1">
      <c r="B932" s="156"/>
      <c r="D932" s="150" t="s">
        <v>177</v>
      </c>
      <c r="E932" s="157" t="s">
        <v>19</v>
      </c>
      <c r="F932" s="158" t="s">
        <v>922</v>
      </c>
      <c r="H932" s="159">
        <v>1</v>
      </c>
      <c r="I932" s="160"/>
      <c r="L932" s="156"/>
      <c r="M932" s="161"/>
      <c r="T932" s="162"/>
      <c r="AT932" s="157" t="s">
        <v>177</v>
      </c>
      <c r="AU932" s="157" t="s">
        <v>85</v>
      </c>
      <c r="AV932" s="13" t="s">
        <v>85</v>
      </c>
      <c r="AW932" s="13" t="s">
        <v>33</v>
      </c>
      <c r="AX932" s="13" t="s">
        <v>72</v>
      </c>
      <c r="AY932" s="157" t="s">
        <v>166</v>
      </c>
    </row>
    <row r="933" spans="2:51" s="13" customFormat="1">
      <c r="B933" s="156"/>
      <c r="D933" s="150" t="s">
        <v>177</v>
      </c>
      <c r="E933" s="157" t="s">
        <v>19</v>
      </c>
      <c r="F933" s="158" t="s">
        <v>923</v>
      </c>
      <c r="H933" s="159">
        <v>-2</v>
      </c>
      <c r="I933" s="160"/>
      <c r="L933" s="156"/>
      <c r="M933" s="161"/>
      <c r="T933" s="162"/>
      <c r="AT933" s="157" t="s">
        <v>177</v>
      </c>
      <c r="AU933" s="157" t="s">
        <v>85</v>
      </c>
      <c r="AV933" s="13" t="s">
        <v>85</v>
      </c>
      <c r="AW933" s="13" t="s">
        <v>33</v>
      </c>
      <c r="AX933" s="13" t="s">
        <v>72</v>
      </c>
      <c r="AY933" s="157" t="s">
        <v>166</v>
      </c>
    </row>
    <row r="934" spans="2:51" s="13" customFormat="1">
      <c r="B934" s="156"/>
      <c r="D934" s="150" t="s">
        <v>177</v>
      </c>
      <c r="E934" s="157" t="s">
        <v>19</v>
      </c>
      <c r="F934" s="158" t="s">
        <v>387</v>
      </c>
      <c r="H934" s="159">
        <v>-1.89</v>
      </c>
      <c r="I934" s="160"/>
      <c r="L934" s="156"/>
      <c r="M934" s="161"/>
      <c r="T934" s="162"/>
      <c r="AT934" s="157" t="s">
        <v>177</v>
      </c>
      <c r="AU934" s="157" t="s">
        <v>85</v>
      </c>
      <c r="AV934" s="13" t="s">
        <v>85</v>
      </c>
      <c r="AW934" s="13" t="s">
        <v>33</v>
      </c>
      <c r="AX934" s="13" t="s">
        <v>72</v>
      </c>
      <c r="AY934" s="157" t="s">
        <v>166</v>
      </c>
    </row>
    <row r="935" spans="2:51" s="13" customFormat="1">
      <c r="B935" s="156"/>
      <c r="D935" s="150" t="s">
        <v>177</v>
      </c>
      <c r="E935" s="157" t="s">
        <v>19</v>
      </c>
      <c r="F935" s="158" t="s">
        <v>924</v>
      </c>
      <c r="H935" s="159">
        <v>2.08</v>
      </c>
      <c r="I935" s="160"/>
      <c r="L935" s="156"/>
      <c r="M935" s="161"/>
      <c r="T935" s="162"/>
      <c r="AT935" s="157" t="s">
        <v>177</v>
      </c>
      <c r="AU935" s="157" t="s">
        <v>85</v>
      </c>
      <c r="AV935" s="13" t="s">
        <v>85</v>
      </c>
      <c r="AW935" s="13" t="s">
        <v>33</v>
      </c>
      <c r="AX935" s="13" t="s">
        <v>72</v>
      </c>
      <c r="AY935" s="157" t="s">
        <v>166</v>
      </c>
    </row>
    <row r="936" spans="2:51" s="13" customFormat="1">
      <c r="B936" s="156"/>
      <c r="D936" s="150" t="s">
        <v>177</v>
      </c>
      <c r="E936" s="157" t="s">
        <v>19</v>
      </c>
      <c r="F936" s="158" t="s">
        <v>387</v>
      </c>
      <c r="H936" s="159">
        <v>-1.89</v>
      </c>
      <c r="I936" s="160"/>
      <c r="L936" s="156"/>
      <c r="M936" s="161"/>
      <c r="T936" s="162"/>
      <c r="AT936" s="157" t="s">
        <v>177</v>
      </c>
      <c r="AU936" s="157" t="s">
        <v>85</v>
      </c>
      <c r="AV936" s="13" t="s">
        <v>85</v>
      </c>
      <c r="AW936" s="13" t="s">
        <v>33</v>
      </c>
      <c r="AX936" s="13" t="s">
        <v>72</v>
      </c>
      <c r="AY936" s="157" t="s">
        <v>166</v>
      </c>
    </row>
    <row r="937" spans="2:51" s="13" customFormat="1">
      <c r="B937" s="156"/>
      <c r="D937" s="150" t="s">
        <v>177</v>
      </c>
      <c r="E937" s="157" t="s">
        <v>19</v>
      </c>
      <c r="F937" s="158" t="s">
        <v>910</v>
      </c>
      <c r="H937" s="159">
        <v>0.5</v>
      </c>
      <c r="I937" s="160"/>
      <c r="L937" s="156"/>
      <c r="M937" s="161"/>
      <c r="T937" s="162"/>
      <c r="AT937" s="157" t="s">
        <v>177</v>
      </c>
      <c r="AU937" s="157" t="s">
        <v>85</v>
      </c>
      <c r="AV937" s="13" t="s">
        <v>85</v>
      </c>
      <c r="AW937" s="13" t="s">
        <v>33</v>
      </c>
      <c r="AX937" s="13" t="s">
        <v>72</v>
      </c>
      <c r="AY937" s="157" t="s">
        <v>166</v>
      </c>
    </row>
    <row r="938" spans="2:51" s="13" customFormat="1">
      <c r="B938" s="156"/>
      <c r="D938" s="150" t="s">
        <v>177</v>
      </c>
      <c r="E938" s="157" t="s">
        <v>19</v>
      </c>
      <c r="F938" s="158" t="s">
        <v>925</v>
      </c>
      <c r="H938" s="159">
        <v>-1.68</v>
      </c>
      <c r="I938" s="160"/>
      <c r="L938" s="156"/>
      <c r="M938" s="161"/>
      <c r="T938" s="162"/>
      <c r="AT938" s="157" t="s">
        <v>177</v>
      </c>
      <c r="AU938" s="157" t="s">
        <v>85</v>
      </c>
      <c r="AV938" s="13" t="s">
        <v>85</v>
      </c>
      <c r="AW938" s="13" t="s">
        <v>33</v>
      </c>
      <c r="AX938" s="13" t="s">
        <v>72</v>
      </c>
      <c r="AY938" s="157" t="s">
        <v>166</v>
      </c>
    </row>
    <row r="939" spans="2:51" s="13" customFormat="1">
      <c r="B939" s="156"/>
      <c r="D939" s="150" t="s">
        <v>177</v>
      </c>
      <c r="E939" s="157" t="s">
        <v>19</v>
      </c>
      <c r="F939" s="158" t="s">
        <v>926</v>
      </c>
      <c r="H939" s="159">
        <v>1.8</v>
      </c>
      <c r="I939" s="160"/>
      <c r="L939" s="156"/>
      <c r="M939" s="161"/>
      <c r="T939" s="162"/>
      <c r="AT939" s="157" t="s">
        <v>177</v>
      </c>
      <c r="AU939" s="157" t="s">
        <v>85</v>
      </c>
      <c r="AV939" s="13" t="s">
        <v>85</v>
      </c>
      <c r="AW939" s="13" t="s">
        <v>33</v>
      </c>
      <c r="AX939" s="13" t="s">
        <v>72</v>
      </c>
      <c r="AY939" s="157" t="s">
        <v>166</v>
      </c>
    </row>
    <row r="940" spans="2:51" s="13" customFormat="1">
      <c r="B940" s="156"/>
      <c r="D940" s="150" t="s">
        <v>177</v>
      </c>
      <c r="E940" s="157" t="s">
        <v>19</v>
      </c>
      <c r="F940" s="158" t="s">
        <v>387</v>
      </c>
      <c r="H940" s="159">
        <v>-1.89</v>
      </c>
      <c r="I940" s="160"/>
      <c r="L940" s="156"/>
      <c r="M940" s="161"/>
      <c r="T940" s="162"/>
      <c r="AT940" s="157" t="s">
        <v>177</v>
      </c>
      <c r="AU940" s="157" t="s">
        <v>85</v>
      </c>
      <c r="AV940" s="13" t="s">
        <v>85</v>
      </c>
      <c r="AW940" s="13" t="s">
        <v>33</v>
      </c>
      <c r="AX940" s="13" t="s">
        <v>72</v>
      </c>
      <c r="AY940" s="157" t="s">
        <v>166</v>
      </c>
    </row>
    <row r="941" spans="2:51" s="13" customFormat="1">
      <c r="B941" s="156"/>
      <c r="D941" s="150" t="s">
        <v>177</v>
      </c>
      <c r="E941" s="157" t="s">
        <v>19</v>
      </c>
      <c r="F941" s="158" t="s">
        <v>927</v>
      </c>
      <c r="H941" s="159">
        <v>1.04</v>
      </c>
      <c r="I941" s="160"/>
      <c r="L941" s="156"/>
      <c r="M941" s="161"/>
      <c r="T941" s="162"/>
      <c r="AT941" s="157" t="s">
        <v>177</v>
      </c>
      <c r="AU941" s="157" t="s">
        <v>85</v>
      </c>
      <c r="AV941" s="13" t="s">
        <v>85</v>
      </c>
      <c r="AW941" s="13" t="s">
        <v>33</v>
      </c>
      <c r="AX941" s="13" t="s">
        <v>72</v>
      </c>
      <c r="AY941" s="157" t="s">
        <v>166</v>
      </c>
    </row>
    <row r="942" spans="2:51" s="13" customFormat="1">
      <c r="B942" s="156"/>
      <c r="D942" s="150" t="s">
        <v>177</v>
      </c>
      <c r="E942" s="157" t="s">
        <v>19</v>
      </c>
      <c r="F942" s="158" t="s">
        <v>387</v>
      </c>
      <c r="H942" s="159">
        <v>-1.89</v>
      </c>
      <c r="I942" s="160"/>
      <c r="L942" s="156"/>
      <c r="M942" s="161"/>
      <c r="T942" s="162"/>
      <c r="AT942" s="157" t="s">
        <v>177</v>
      </c>
      <c r="AU942" s="157" t="s">
        <v>85</v>
      </c>
      <c r="AV942" s="13" t="s">
        <v>85</v>
      </c>
      <c r="AW942" s="13" t="s">
        <v>33</v>
      </c>
      <c r="AX942" s="13" t="s">
        <v>72</v>
      </c>
      <c r="AY942" s="157" t="s">
        <v>166</v>
      </c>
    </row>
    <row r="943" spans="2:51" s="13" customFormat="1">
      <c r="B943" s="156"/>
      <c r="D943" s="150" t="s">
        <v>177</v>
      </c>
      <c r="E943" s="157" t="s">
        <v>19</v>
      </c>
      <c r="F943" s="158" t="s">
        <v>927</v>
      </c>
      <c r="H943" s="159">
        <v>1.04</v>
      </c>
      <c r="I943" s="160"/>
      <c r="L943" s="156"/>
      <c r="M943" s="161"/>
      <c r="T943" s="162"/>
      <c r="AT943" s="157" t="s">
        <v>177</v>
      </c>
      <c r="AU943" s="157" t="s">
        <v>85</v>
      </c>
      <c r="AV943" s="13" t="s">
        <v>85</v>
      </c>
      <c r="AW943" s="13" t="s">
        <v>33</v>
      </c>
      <c r="AX943" s="13" t="s">
        <v>72</v>
      </c>
      <c r="AY943" s="157" t="s">
        <v>166</v>
      </c>
    </row>
    <row r="944" spans="2:51" s="13" customFormat="1">
      <c r="B944" s="156"/>
      <c r="D944" s="150" t="s">
        <v>177</v>
      </c>
      <c r="E944" s="157" t="s">
        <v>19</v>
      </c>
      <c r="F944" s="158" t="s">
        <v>387</v>
      </c>
      <c r="H944" s="159">
        <v>-1.89</v>
      </c>
      <c r="I944" s="160"/>
      <c r="L944" s="156"/>
      <c r="M944" s="161"/>
      <c r="T944" s="162"/>
      <c r="AT944" s="157" t="s">
        <v>177</v>
      </c>
      <c r="AU944" s="157" t="s">
        <v>85</v>
      </c>
      <c r="AV944" s="13" t="s">
        <v>85</v>
      </c>
      <c r="AW944" s="13" t="s">
        <v>33</v>
      </c>
      <c r="AX944" s="13" t="s">
        <v>72</v>
      </c>
      <c r="AY944" s="157" t="s">
        <v>166</v>
      </c>
    </row>
    <row r="945" spans="2:65" s="13" customFormat="1">
      <c r="B945" s="156"/>
      <c r="D945" s="150" t="s">
        <v>177</v>
      </c>
      <c r="E945" s="157" t="s">
        <v>19</v>
      </c>
      <c r="F945" s="158" t="s">
        <v>387</v>
      </c>
      <c r="H945" s="159">
        <v>-1.89</v>
      </c>
      <c r="I945" s="160"/>
      <c r="L945" s="156"/>
      <c r="M945" s="161"/>
      <c r="T945" s="162"/>
      <c r="AT945" s="157" t="s">
        <v>177</v>
      </c>
      <c r="AU945" s="157" t="s">
        <v>85</v>
      </c>
      <c r="AV945" s="13" t="s">
        <v>85</v>
      </c>
      <c r="AW945" s="13" t="s">
        <v>33</v>
      </c>
      <c r="AX945" s="13" t="s">
        <v>72</v>
      </c>
      <c r="AY945" s="157" t="s">
        <v>166</v>
      </c>
    </row>
    <row r="946" spans="2:65" s="13" customFormat="1">
      <c r="B946" s="156"/>
      <c r="D946" s="150" t="s">
        <v>177</v>
      </c>
      <c r="E946" s="157" t="s">
        <v>19</v>
      </c>
      <c r="F946" s="158" t="s">
        <v>927</v>
      </c>
      <c r="H946" s="159">
        <v>1.04</v>
      </c>
      <c r="I946" s="160"/>
      <c r="L946" s="156"/>
      <c r="M946" s="161"/>
      <c r="T946" s="162"/>
      <c r="AT946" s="157" t="s">
        <v>177</v>
      </c>
      <c r="AU946" s="157" t="s">
        <v>85</v>
      </c>
      <c r="AV946" s="13" t="s">
        <v>85</v>
      </c>
      <c r="AW946" s="13" t="s">
        <v>33</v>
      </c>
      <c r="AX946" s="13" t="s">
        <v>72</v>
      </c>
      <c r="AY946" s="157" t="s">
        <v>166</v>
      </c>
    </row>
    <row r="947" spans="2:65" s="13" customFormat="1">
      <c r="B947" s="156"/>
      <c r="D947" s="150" t="s">
        <v>177</v>
      </c>
      <c r="E947" s="157" t="s">
        <v>19</v>
      </c>
      <c r="F947" s="158" t="s">
        <v>910</v>
      </c>
      <c r="H947" s="159">
        <v>0.5</v>
      </c>
      <c r="I947" s="160"/>
      <c r="L947" s="156"/>
      <c r="M947" s="161"/>
      <c r="T947" s="162"/>
      <c r="AT947" s="157" t="s">
        <v>177</v>
      </c>
      <c r="AU947" s="157" t="s">
        <v>85</v>
      </c>
      <c r="AV947" s="13" t="s">
        <v>85</v>
      </c>
      <c r="AW947" s="13" t="s">
        <v>33</v>
      </c>
      <c r="AX947" s="13" t="s">
        <v>72</v>
      </c>
      <c r="AY947" s="157" t="s">
        <v>166</v>
      </c>
    </row>
    <row r="948" spans="2:65" s="13" customFormat="1">
      <c r="B948" s="156"/>
      <c r="D948" s="150" t="s">
        <v>177</v>
      </c>
      <c r="E948" s="157" t="s">
        <v>19</v>
      </c>
      <c r="F948" s="158" t="s">
        <v>928</v>
      </c>
      <c r="H948" s="159">
        <v>-7.3040000000000003</v>
      </c>
      <c r="I948" s="160"/>
      <c r="L948" s="156"/>
      <c r="M948" s="161"/>
      <c r="T948" s="162"/>
      <c r="AT948" s="157" t="s">
        <v>177</v>
      </c>
      <c r="AU948" s="157" t="s">
        <v>85</v>
      </c>
      <c r="AV948" s="13" t="s">
        <v>85</v>
      </c>
      <c r="AW948" s="13" t="s">
        <v>33</v>
      </c>
      <c r="AX948" s="13" t="s">
        <v>72</v>
      </c>
      <c r="AY948" s="157" t="s">
        <v>166</v>
      </c>
    </row>
    <row r="949" spans="2:65" s="14" customFormat="1">
      <c r="B949" s="163"/>
      <c r="D949" s="150" t="s">
        <v>177</v>
      </c>
      <c r="E949" s="164" t="s">
        <v>19</v>
      </c>
      <c r="F949" s="165" t="s">
        <v>217</v>
      </c>
      <c r="H949" s="166">
        <v>348.59300000000002</v>
      </c>
      <c r="I949" s="167"/>
      <c r="L949" s="163"/>
      <c r="M949" s="168"/>
      <c r="T949" s="169"/>
      <c r="AT949" s="164" t="s">
        <v>177</v>
      </c>
      <c r="AU949" s="164" t="s">
        <v>85</v>
      </c>
      <c r="AV949" s="14" t="s">
        <v>184</v>
      </c>
      <c r="AW949" s="14" t="s">
        <v>33</v>
      </c>
      <c r="AX949" s="14" t="s">
        <v>72</v>
      </c>
      <c r="AY949" s="164" t="s">
        <v>166</v>
      </c>
    </row>
    <row r="950" spans="2:65" s="15" customFormat="1">
      <c r="B950" s="170"/>
      <c r="D950" s="150" t="s">
        <v>177</v>
      </c>
      <c r="E950" s="171" t="s">
        <v>19</v>
      </c>
      <c r="F950" s="172" t="s">
        <v>228</v>
      </c>
      <c r="H950" s="173">
        <v>534.75800000000004</v>
      </c>
      <c r="I950" s="174"/>
      <c r="L950" s="170"/>
      <c r="M950" s="175"/>
      <c r="T950" s="176"/>
      <c r="AT950" s="171" t="s">
        <v>177</v>
      </c>
      <c r="AU950" s="171" t="s">
        <v>85</v>
      </c>
      <c r="AV950" s="15" t="s">
        <v>173</v>
      </c>
      <c r="AW950" s="15" t="s">
        <v>33</v>
      </c>
      <c r="AX950" s="15" t="s">
        <v>79</v>
      </c>
      <c r="AY950" s="171" t="s">
        <v>166</v>
      </c>
    </row>
    <row r="951" spans="2:65" s="1" customFormat="1" ht="24.2" customHeight="1">
      <c r="B951" s="33"/>
      <c r="C951" s="132" t="s">
        <v>929</v>
      </c>
      <c r="D951" s="132" t="s">
        <v>168</v>
      </c>
      <c r="E951" s="133" t="s">
        <v>930</v>
      </c>
      <c r="F951" s="134" t="s">
        <v>931</v>
      </c>
      <c r="G951" s="135" t="s">
        <v>232</v>
      </c>
      <c r="H951" s="136">
        <v>120.276</v>
      </c>
      <c r="I951" s="137"/>
      <c r="J951" s="138">
        <f>ROUND(I951*H951,2)</f>
        <v>0</v>
      </c>
      <c r="K951" s="134" t="s">
        <v>172</v>
      </c>
      <c r="L951" s="33"/>
      <c r="M951" s="139" t="s">
        <v>19</v>
      </c>
      <c r="N951" s="140" t="s">
        <v>44</v>
      </c>
      <c r="P951" s="141">
        <f>O951*H951</f>
        <v>0</v>
      </c>
      <c r="Q951" s="141">
        <v>0</v>
      </c>
      <c r="R951" s="141">
        <f>Q951*H951</f>
        <v>0</v>
      </c>
      <c r="S951" s="141">
        <v>6.8000000000000005E-2</v>
      </c>
      <c r="T951" s="142">
        <f>S951*H951</f>
        <v>8.1787679999999998</v>
      </c>
      <c r="AR951" s="143" t="s">
        <v>173</v>
      </c>
      <c r="AT951" s="143" t="s">
        <v>168</v>
      </c>
      <c r="AU951" s="143" t="s">
        <v>85</v>
      </c>
      <c r="AY951" s="18" t="s">
        <v>166</v>
      </c>
      <c r="BE951" s="144">
        <f>IF(N951="základní",J951,0)</f>
        <v>0</v>
      </c>
      <c r="BF951" s="144">
        <f>IF(N951="snížená",J951,0)</f>
        <v>0</v>
      </c>
      <c r="BG951" s="144">
        <f>IF(N951="zákl. přenesená",J951,0)</f>
        <v>0</v>
      </c>
      <c r="BH951" s="144">
        <f>IF(N951="sníž. přenesená",J951,0)</f>
        <v>0</v>
      </c>
      <c r="BI951" s="144">
        <f>IF(N951="nulová",J951,0)</f>
        <v>0</v>
      </c>
      <c r="BJ951" s="18" t="s">
        <v>85</v>
      </c>
      <c r="BK951" s="144">
        <f>ROUND(I951*H951,2)</f>
        <v>0</v>
      </c>
      <c r="BL951" s="18" t="s">
        <v>173</v>
      </c>
      <c r="BM951" s="143" t="s">
        <v>932</v>
      </c>
    </row>
    <row r="952" spans="2:65" s="1" customFormat="1">
      <c r="B952" s="33"/>
      <c r="D952" s="145" t="s">
        <v>175</v>
      </c>
      <c r="F952" s="146" t="s">
        <v>933</v>
      </c>
      <c r="I952" s="147"/>
      <c r="L952" s="33"/>
      <c r="M952" s="148"/>
      <c r="T952" s="54"/>
      <c r="AT952" s="18" t="s">
        <v>175</v>
      </c>
      <c r="AU952" s="18" t="s">
        <v>85</v>
      </c>
    </row>
    <row r="953" spans="2:65" s="12" customFormat="1">
      <c r="B953" s="149"/>
      <c r="D953" s="150" t="s">
        <v>177</v>
      </c>
      <c r="E953" s="151" t="s">
        <v>19</v>
      </c>
      <c r="F953" s="152" t="s">
        <v>213</v>
      </c>
      <c r="H953" s="151" t="s">
        <v>19</v>
      </c>
      <c r="I953" s="153"/>
      <c r="L953" s="149"/>
      <c r="M953" s="154"/>
      <c r="T953" s="155"/>
      <c r="AT953" s="151" t="s">
        <v>177</v>
      </c>
      <c r="AU953" s="151" t="s">
        <v>85</v>
      </c>
      <c r="AV953" s="12" t="s">
        <v>79</v>
      </c>
      <c r="AW953" s="12" t="s">
        <v>33</v>
      </c>
      <c r="AX953" s="12" t="s">
        <v>72</v>
      </c>
      <c r="AY953" s="151" t="s">
        <v>166</v>
      </c>
    </row>
    <row r="954" spans="2:65" s="13" customFormat="1">
      <c r="B954" s="156"/>
      <c r="D954" s="150" t="s">
        <v>177</v>
      </c>
      <c r="E954" s="157" t="s">
        <v>19</v>
      </c>
      <c r="F954" s="158" t="s">
        <v>934</v>
      </c>
      <c r="H954" s="159">
        <v>33.96</v>
      </c>
      <c r="I954" s="160"/>
      <c r="L954" s="156"/>
      <c r="M954" s="161"/>
      <c r="T954" s="162"/>
      <c r="AT954" s="157" t="s">
        <v>177</v>
      </c>
      <c r="AU954" s="157" t="s">
        <v>85</v>
      </c>
      <c r="AV954" s="13" t="s">
        <v>85</v>
      </c>
      <c r="AW954" s="13" t="s">
        <v>33</v>
      </c>
      <c r="AX954" s="13" t="s">
        <v>72</v>
      </c>
      <c r="AY954" s="157" t="s">
        <v>166</v>
      </c>
    </row>
    <row r="955" spans="2:65" s="13" customFormat="1">
      <c r="B955" s="156"/>
      <c r="D955" s="150" t="s">
        <v>177</v>
      </c>
      <c r="E955" s="157" t="s">
        <v>19</v>
      </c>
      <c r="F955" s="158" t="s">
        <v>935</v>
      </c>
      <c r="H955" s="159">
        <v>-0.84</v>
      </c>
      <c r="I955" s="160"/>
      <c r="L955" s="156"/>
      <c r="M955" s="161"/>
      <c r="T955" s="162"/>
      <c r="AT955" s="157" t="s">
        <v>177</v>
      </c>
      <c r="AU955" s="157" t="s">
        <v>85</v>
      </c>
      <c r="AV955" s="13" t="s">
        <v>85</v>
      </c>
      <c r="AW955" s="13" t="s">
        <v>33</v>
      </c>
      <c r="AX955" s="13" t="s">
        <v>72</v>
      </c>
      <c r="AY955" s="157" t="s">
        <v>166</v>
      </c>
    </row>
    <row r="956" spans="2:65" s="14" customFormat="1">
      <c r="B956" s="163"/>
      <c r="D956" s="150" t="s">
        <v>177</v>
      </c>
      <c r="E956" s="164" t="s">
        <v>19</v>
      </c>
      <c r="F956" s="165" t="s">
        <v>217</v>
      </c>
      <c r="H956" s="166">
        <v>33.119999999999997</v>
      </c>
      <c r="I956" s="167"/>
      <c r="L956" s="163"/>
      <c r="M956" s="168"/>
      <c r="T956" s="169"/>
      <c r="AT956" s="164" t="s">
        <v>177</v>
      </c>
      <c r="AU956" s="164" t="s">
        <v>85</v>
      </c>
      <c r="AV956" s="14" t="s">
        <v>184</v>
      </c>
      <c r="AW956" s="14" t="s">
        <v>33</v>
      </c>
      <c r="AX956" s="14" t="s">
        <v>72</v>
      </c>
      <c r="AY956" s="164" t="s">
        <v>166</v>
      </c>
    </row>
    <row r="957" spans="2:65" s="12" customFormat="1">
      <c r="B957" s="149"/>
      <c r="D957" s="150" t="s">
        <v>177</v>
      </c>
      <c r="E957" s="151" t="s">
        <v>19</v>
      </c>
      <c r="F957" s="152" t="s">
        <v>218</v>
      </c>
      <c r="H957" s="151" t="s">
        <v>19</v>
      </c>
      <c r="I957" s="153"/>
      <c r="L957" s="149"/>
      <c r="M957" s="154"/>
      <c r="T957" s="155"/>
      <c r="AT957" s="151" t="s">
        <v>177</v>
      </c>
      <c r="AU957" s="151" t="s">
        <v>85</v>
      </c>
      <c r="AV957" s="12" t="s">
        <v>79</v>
      </c>
      <c r="AW957" s="12" t="s">
        <v>33</v>
      </c>
      <c r="AX957" s="12" t="s">
        <v>72</v>
      </c>
      <c r="AY957" s="151" t="s">
        <v>166</v>
      </c>
    </row>
    <row r="958" spans="2:65" s="13" customFormat="1">
      <c r="B958" s="156"/>
      <c r="D958" s="150" t="s">
        <v>177</v>
      </c>
      <c r="E958" s="157" t="s">
        <v>19</v>
      </c>
      <c r="F958" s="158" t="s">
        <v>936</v>
      </c>
      <c r="H958" s="159">
        <v>20.952000000000002</v>
      </c>
      <c r="I958" s="160"/>
      <c r="L958" s="156"/>
      <c r="M958" s="161"/>
      <c r="T958" s="162"/>
      <c r="AT958" s="157" t="s">
        <v>177</v>
      </c>
      <c r="AU958" s="157" t="s">
        <v>85</v>
      </c>
      <c r="AV958" s="13" t="s">
        <v>85</v>
      </c>
      <c r="AW958" s="13" t="s">
        <v>33</v>
      </c>
      <c r="AX958" s="13" t="s">
        <v>72</v>
      </c>
      <c r="AY958" s="157" t="s">
        <v>166</v>
      </c>
    </row>
    <row r="959" spans="2:65" s="13" customFormat="1">
      <c r="B959" s="156"/>
      <c r="D959" s="150" t="s">
        <v>177</v>
      </c>
      <c r="E959" s="157" t="s">
        <v>19</v>
      </c>
      <c r="F959" s="158" t="s">
        <v>388</v>
      </c>
      <c r="H959" s="159">
        <v>-0.48</v>
      </c>
      <c r="I959" s="160"/>
      <c r="L959" s="156"/>
      <c r="M959" s="161"/>
      <c r="T959" s="162"/>
      <c r="AT959" s="157" t="s">
        <v>177</v>
      </c>
      <c r="AU959" s="157" t="s">
        <v>85</v>
      </c>
      <c r="AV959" s="13" t="s">
        <v>85</v>
      </c>
      <c r="AW959" s="13" t="s">
        <v>33</v>
      </c>
      <c r="AX959" s="13" t="s">
        <v>72</v>
      </c>
      <c r="AY959" s="157" t="s">
        <v>166</v>
      </c>
    </row>
    <row r="960" spans="2:65" s="13" customFormat="1">
      <c r="B960" s="156"/>
      <c r="D960" s="150" t="s">
        <v>177</v>
      </c>
      <c r="E960" s="157" t="s">
        <v>19</v>
      </c>
      <c r="F960" s="158" t="s">
        <v>937</v>
      </c>
      <c r="H960" s="159">
        <v>23.9</v>
      </c>
      <c r="I960" s="160"/>
      <c r="L960" s="156"/>
      <c r="M960" s="161"/>
      <c r="T960" s="162"/>
      <c r="AT960" s="157" t="s">
        <v>177</v>
      </c>
      <c r="AU960" s="157" t="s">
        <v>85</v>
      </c>
      <c r="AV960" s="13" t="s">
        <v>85</v>
      </c>
      <c r="AW960" s="13" t="s">
        <v>33</v>
      </c>
      <c r="AX960" s="13" t="s">
        <v>72</v>
      </c>
      <c r="AY960" s="157" t="s">
        <v>166</v>
      </c>
    </row>
    <row r="961" spans="2:65" s="13" customFormat="1">
      <c r="B961" s="156"/>
      <c r="D961" s="150" t="s">
        <v>177</v>
      </c>
      <c r="E961" s="157" t="s">
        <v>19</v>
      </c>
      <c r="F961" s="158" t="s">
        <v>938</v>
      </c>
      <c r="H961" s="159">
        <v>-1.4</v>
      </c>
      <c r="I961" s="160"/>
      <c r="L961" s="156"/>
      <c r="M961" s="161"/>
      <c r="T961" s="162"/>
      <c r="AT961" s="157" t="s">
        <v>177</v>
      </c>
      <c r="AU961" s="157" t="s">
        <v>85</v>
      </c>
      <c r="AV961" s="13" t="s">
        <v>85</v>
      </c>
      <c r="AW961" s="13" t="s">
        <v>33</v>
      </c>
      <c r="AX961" s="13" t="s">
        <v>72</v>
      </c>
      <c r="AY961" s="157" t="s">
        <v>166</v>
      </c>
    </row>
    <row r="962" spans="2:65" s="13" customFormat="1">
      <c r="B962" s="156"/>
      <c r="D962" s="150" t="s">
        <v>177</v>
      </c>
      <c r="E962" s="157" t="s">
        <v>19</v>
      </c>
      <c r="F962" s="158" t="s">
        <v>389</v>
      </c>
      <c r="H962" s="159">
        <v>-1.08</v>
      </c>
      <c r="I962" s="160"/>
      <c r="L962" s="156"/>
      <c r="M962" s="161"/>
      <c r="T962" s="162"/>
      <c r="AT962" s="157" t="s">
        <v>177</v>
      </c>
      <c r="AU962" s="157" t="s">
        <v>85</v>
      </c>
      <c r="AV962" s="13" t="s">
        <v>85</v>
      </c>
      <c r="AW962" s="13" t="s">
        <v>33</v>
      </c>
      <c r="AX962" s="13" t="s">
        <v>72</v>
      </c>
      <c r="AY962" s="157" t="s">
        <v>166</v>
      </c>
    </row>
    <row r="963" spans="2:65" s="13" customFormat="1">
      <c r="B963" s="156"/>
      <c r="D963" s="150" t="s">
        <v>177</v>
      </c>
      <c r="E963" s="157" t="s">
        <v>19</v>
      </c>
      <c r="F963" s="158" t="s">
        <v>939</v>
      </c>
      <c r="H963" s="159">
        <v>50.863999999999997</v>
      </c>
      <c r="I963" s="160"/>
      <c r="L963" s="156"/>
      <c r="M963" s="161"/>
      <c r="T963" s="162"/>
      <c r="AT963" s="157" t="s">
        <v>177</v>
      </c>
      <c r="AU963" s="157" t="s">
        <v>85</v>
      </c>
      <c r="AV963" s="13" t="s">
        <v>85</v>
      </c>
      <c r="AW963" s="13" t="s">
        <v>33</v>
      </c>
      <c r="AX963" s="13" t="s">
        <v>72</v>
      </c>
      <c r="AY963" s="157" t="s">
        <v>166</v>
      </c>
    </row>
    <row r="964" spans="2:65" s="13" customFormat="1">
      <c r="B964" s="156"/>
      <c r="D964" s="150" t="s">
        <v>177</v>
      </c>
      <c r="E964" s="157" t="s">
        <v>19</v>
      </c>
      <c r="F964" s="158" t="s">
        <v>940</v>
      </c>
      <c r="H964" s="159">
        <v>-5.6</v>
      </c>
      <c r="I964" s="160"/>
      <c r="L964" s="156"/>
      <c r="M964" s="161"/>
      <c r="T964" s="162"/>
      <c r="AT964" s="157" t="s">
        <v>177</v>
      </c>
      <c r="AU964" s="157" t="s">
        <v>85</v>
      </c>
      <c r="AV964" s="13" t="s">
        <v>85</v>
      </c>
      <c r="AW964" s="13" t="s">
        <v>33</v>
      </c>
      <c r="AX964" s="13" t="s">
        <v>72</v>
      </c>
      <c r="AY964" s="157" t="s">
        <v>166</v>
      </c>
    </row>
    <row r="965" spans="2:65" s="14" customFormat="1">
      <c r="B965" s="163"/>
      <c r="D965" s="150" t="s">
        <v>177</v>
      </c>
      <c r="E965" s="164" t="s">
        <v>19</v>
      </c>
      <c r="F965" s="165" t="s">
        <v>217</v>
      </c>
      <c r="H965" s="166">
        <v>87.156000000000006</v>
      </c>
      <c r="I965" s="167"/>
      <c r="L965" s="163"/>
      <c r="M965" s="168"/>
      <c r="T965" s="169"/>
      <c r="AT965" s="164" t="s">
        <v>177</v>
      </c>
      <c r="AU965" s="164" t="s">
        <v>85</v>
      </c>
      <c r="AV965" s="14" t="s">
        <v>184</v>
      </c>
      <c r="AW965" s="14" t="s">
        <v>33</v>
      </c>
      <c r="AX965" s="14" t="s">
        <v>72</v>
      </c>
      <c r="AY965" s="164" t="s">
        <v>166</v>
      </c>
    </row>
    <row r="966" spans="2:65" s="15" customFormat="1">
      <c r="B966" s="170"/>
      <c r="D966" s="150" t="s">
        <v>177</v>
      </c>
      <c r="E966" s="171" t="s">
        <v>19</v>
      </c>
      <c r="F966" s="172" t="s">
        <v>228</v>
      </c>
      <c r="H966" s="173">
        <v>120.27600000000001</v>
      </c>
      <c r="I966" s="174"/>
      <c r="L966" s="170"/>
      <c r="M966" s="175"/>
      <c r="T966" s="176"/>
      <c r="AT966" s="171" t="s">
        <v>177</v>
      </c>
      <c r="AU966" s="171" t="s">
        <v>85</v>
      </c>
      <c r="AV966" s="15" t="s">
        <v>173</v>
      </c>
      <c r="AW966" s="15" t="s">
        <v>33</v>
      </c>
      <c r="AX966" s="15" t="s">
        <v>79</v>
      </c>
      <c r="AY966" s="171" t="s">
        <v>166</v>
      </c>
    </row>
    <row r="967" spans="2:65" s="1" customFormat="1" ht="16.5" customHeight="1">
      <c r="B967" s="33"/>
      <c r="C967" s="132" t="s">
        <v>941</v>
      </c>
      <c r="D967" s="132" t="s">
        <v>168</v>
      </c>
      <c r="E967" s="133" t="s">
        <v>942</v>
      </c>
      <c r="F967" s="134" t="s">
        <v>943</v>
      </c>
      <c r="G967" s="135" t="s">
        <v>265</v>
      </c>
      <c r="H967" s="136">
        <v>9</v>
      </c>
      <c r="I967" s="137"/>
      <c r="J967" s="138">
        <f>ROUND(I967*H967,2)</f>
        <v>0</v>
      </c>
      <c r="K967" s="134" t="s">
        <v>19</v>
      </c>
      <c r="L967" s="33"/>
      <c r="M967" s="139" t="s">
        <v>19</v>
      </c>
      <c r="N967" s="140" t="s">
        <v>44</v>
      </c>
      <c r="P967" s="141">
        <f>O967*H967</f>
        <v>0</v>
      </c>
      <c r="Q967" s="141">
        <v>0</v>
      </c>
      <c r="R967" s="141">
        <f>Q967*H967</f>
        <v>0</v>
      </c>
      <c r="S967" s="141">
        <v>0</v>
      </c>
      <c r="T967" s="142">
        <f>S967*H967</f>
        <v>0</v>
      </c>
      <c r="AR967" s="143" t="s">
        <v>173</v>
      </c>
      <c r="AT967" s="143" t="s">
        <v>168</v>
      </c>
      <c r="AU967" s="143" t="s">
        <v>85</v>
      </c>
      <c r="AY967" s="18" t="s">
        <v>166</v>
      </c>
      <c r="BE967" s="144">
        <f>IF(N967="základní",J967,0)</f>
        <v>0</v>
      </c>
      <c r="BF967" s="144">
        <f>IF(N967="snížená",J967,0)</f>
        <v>0</v>
      </c>
      <c r="BG967" s="144">
        <f>IF(N967="zákl. přenesená",J967,0)</f>
        <v>0</v>
      </c>
      <c r="BH967" s="144">
        <f>IF(N967="sníž. přenesená",J967,0)</f>
        <v>0</v>
      </c>
      <c r="BI967" s="144">
        <f>IF(N967="nulová",J967,0)</f>
        <v>0</v>
      </c>
      <c r="BJ967" s="18" t="s">
        <v>85</v>
      </c>
      <c r="BK967" s="144">
        <f>ROUND(I967*H967,2)</f>
        <v>0</v>
      </c>
      <c r="BL967" s="18" t="s">
        <v>173</v>
      </c>
      <c r="BM967" s="143" t="s">
        <v>944</v>
      </c>
    </row>
    <row r="968" spans="2:65" s="12" customFormat="1">
      <c r="B968" s="149"/>
      <c r="D968" s="150" t="s">
        <v>177</v>
      </c>
      <c r="E968" s="151" t="s">
        <v>19</v>
      </c>
      <c r="F968" s="152" t="s">
        <v>213</v>
      </c>
      <c r="H968" s="151" t="s">
        <v>19</v>
      </c>
      <c r="I968" s="153"/>
      <c r="L968" s="149"/>
      <c r="M968" s="154"/>
      <c r="T968" s="155"/>
      <c r="AT968" s="151" t="s">
        <v>177</v>
      </c>
      <c r="AU968" s="151" t="s">
        <v>85</v>
      </c>
      <c r="AV968" s="12" t="s">
        <v>79</v>
      </c>
      <c r="AW968" s="12" t="s">
        <v>33</v>
      </c>
      <c r="AX968" s="12" t="s">
        <v>72</v>
      </c>
      <c r="AY968" s="151" t="s">
        <v>166</v>
      </c>
    </row>
    <row r="969" spans="2:65" s="13" customFormat="1">
      <c r="B969" s="156"/>
      <c r="D969" s="150" t="s">
        <v>177</v>
      </c>
      <c r="E969" s="157" t="s">
        <v>19</v>
      </c>
      <c r="F969" s="158" t="s">
        <v>237</v>
      </c>
      <c r="H969" s="159">
        <v>9</v>
      </c>
      <c r="I969" s="160"/>
      <c r="L969" s="156"/>
      <c r="M969" s="161"/>
      <c r="T969" s="162"/>
      <c r="AT969" s="157" t="s">
        <v>177</v>
      </c>
      <c r="AU969" s="157" t="s">
        <v>85</v>
      </c>
      <c r="AV969" s="13" t="s">
        <v>85</v>
      </c>
      <c r="AW969" s="13" t="s">
        <v>33</v>
      </c>
      <c r="AX969" s="13" t="s">
        <v>79</v>
      </c>
      <c r="AY969" s="157" t="s">
        <v>166</v>
      </c>
    </row>
    <row r="970" spans="2:65" s="1" customFormat="1" ht="16.5" customHeight="1">
      <c r="B970" s="33"/>
      <c r="C970" s="132" t="s">
        <v>945</v>
      </c>
      <c r="D970" s="132" t="s">
        <v>168</v>
      </c>
      <c r="E970" s="133" t="s">
        <v>946</v>
      </c>
      <c r="F970" s="134" t="s">
        <v>947</v>
      </c>
      <c r="G970" s="135" t="s">
        <v>948</v>
      </c>
      <c r="H970" s="136">
        <v>1</v>
      </c>
      <c r="I970" s="137"/>
      <c r="J970" s="138">
        <f>ROUND(I970*H970,2)</f>
        <v>0</v>
      </c>
      <c r="K970" s="134" t="s">
        <v>19</v>
      </c>
      <c r="L970" s="33"/>
      <c r="M970" s="139" t="s">
        <v>19</v>
      </c>
      <c r="N970" s="140" t="s">
        <v>44</v>
      </c>
      <c r="P970" s="141">
        <f>O970*H970</f>
        <v>0</v>
      </c>
      <c r="Q970" s="141">
        <v>0</v>
      </c>
      <c r="R970" s="141">
        <f>Q970*H970</f>
        <v>0</v>
      </c>
      <c r="S970" s="141">
        <v>0</v>
      </c>
      <c r="T970" s="142">
        <f>S970*H970</f>
        <v>0</v>
      </c>
      <c r="AR970" s="143" t="s">
        <v>173</v>
      </c>
      <c r="AT970" s="143" t="s">
        <v>168</v>
      </c>
      <c r="AU970" s="143" t="s">
        <v>85</v>
      </c>
      <c r="AY970" s="18" t="s">
        <v>166</v>
      </c>
      <c r="BE970" s="144">
        <f>IF(N970="základní",J970,0)</f>
        <v>0</v>
      </c>
      <c r="BF970" s="144">
        <f>IF(N970="snížená",J970,0)</f>
        <v>0</v>
      </c>
      <c r="BG970" s="144">
        <f>IF(N970="zákl. přenesená",J970,0)</f>
        <v>0</v>
      </c>
      <c r="BH970" s="144">
        <f>IF(N970="sníž. přenesená",J970,0)</f>
        <v>0</v>
      </c>
      <c r="BI970" s="144">
        <f>IF(N970="nulová",J970,0)</f>
        <v>0</v>
      </c>
      <c r="BJ970" s="18" t="s">
        <v>85</v>
      </c>
      <c r="BK970" s="144">
        <f>ROUND(I970*H970,2)</f>
        <v>0</v>
      </c>
      <c r="BL970" s="18" t="s">
        <v>173</v>
      </c>
      <c r="BM970" s="143" t="s">
        <v>949</v>
      </c>
    </row>
    <row r="971" spans="2:65" s="1" customFormat="1" ht="16.5" customHeight="1">
      <c r="B971" s="33"/>
      <c r="C971" s="132" t="s">
        <v>950</v>
      </c>
      <c r="D971" s="132" t="s">
        <v>168</v>
      </c>
      <c r="E971" s="133" t="s">
        <v>951</v>
      </c>
      <c r="F971" s="134" t="s">
        <v>952</v>
      </c>
      <c r="G971" s="135" t="s">
        <v>265</v>
      </c>
      <c r="H971" s="136">
        <v>6</v>
      </c>
      <c r="I971" s="137"/>
      <c r="J971" s="138">
        <f>ROUND(I971*H971,2)</f>
        <v>0</v>
      </c>
      <c r="K971" s="134" t="s">
        <v>19</v>
      </c>
      <c r="L971" s="33"/>
      <c r="M971" s="139" t="s">
        <v>19</v>
      </c>
      <c r="N971" s="140" t="s">
        <v>44</v>
      </c>
      <c r="P971" s="141">
        <f>O971*H971</f>
        <v>0</v>
      </c>
      <c r="Q971" s="141">
        <v>0</v>
      </c>
      <c r="R971" s="141">
        <f>Q971*H971</f>
        <v>0</v>
      </c>
      <c r="S971" s="141">
        <v>0</v>
      </c>
      <c r="T971" s="142">
        <f>S971*H971</f>
        <v>0</v>
      </c>
      <c r="AR971" s="143" t="s">
        <v>173</v>
      </c>
      <c r="AT971" s="143" t="s">
        <v>168</v>
      </c>
      <c r="AU971" s="143" t="s">
        <v>85</v>
      </c>
      <c r="AY971" s="18" t="s">
        <v>166</v>
      </c>
      <c r="BE971" s="144">
        <f>IF(N971="základní",J971,0)</f>
        <v>0</v>
      </c>
      <c r="BF971" s="144">
        <f>IF(N971="snížená",J971,0)</f>
        <v>0</v>
      </c>
      <c r="BG971" s="144">
        <f>IF(N971="zákl. přenesená",J971,0)</f>
        <v>0</v>
      </c>
      <c r="BH971" s="144">
        <f>IF(N971="sníž. přenesená",J971,0)</f>
        <v>0</v>
      </c>
      <c r="BI971" s="144">
        <f>IF(N971="nulová",J971,0)</f>
        <v>0</v>
      </c>
      <c r="BJ971" s="18" t="s">
        <v>85</v>
      </c>
      <c r="BK971" s="144">
        <f>ROUND(I971*H971,2)</f>
        <v>0</v>
      </c>
      <c r="BL971" s="18" t="s">
        <v>173</v>
      </c>
      <c r="BM971" s="143" t="s">
        <v>953</v>
      </c>
    </row>
    <row r="972" spans="2:65" s="1" customFormat="1" ht="16.5" customHeight="1">
      <c r="B972" s="33"/>
      <c r="C972" s="132" t="s">
        <v>954</v>
      </c>
      <c r="D972" s="132" t="s">
        <v>168</v>
      </c>
      <c r="E972" s="133" t="s">
        <v>955</v>
      </c>
      <c r="F972" s="134" t="s">
        <v>956</v>
      </c>
      <c r="G972" s="135" t="s">
        <v>948</v>
      </c>
      <c r="H972" s="136">
        <v>1</v>
      </c>
      <c r="I972" s="137"/>
      <c r="J972" s="138">
        <f>ROUND(I972*H972,2)</f>
        <v>0</v>
      </c>
      <c r="K972" s="134" t="s">
        <v>19</v>
      </c>
      <c r="L972" s="33"/>
      <c r="M972" s="139" t="s">
        <v>19</v>
      </c>
      <c r="N972" s="140" t="s">
        <v>44</v>
      </c>
      <c r="P972" s="141">
        <f>O972*H972</f>
        <v>0</v>
      </c>
      <c r="Q972" s="141">
        <v>0</v>
      </c>
      <c r="R972" s="141">
        <f>Q972*H972</f>
        <v>0</v>
      </c>
      <c r="S972" s="141">
        <v>0</v>
      </c>
      <c r="T972" s="142">
        <f>S972*H972</f>
        <v>0</v>
      </c>
      <c r="AR972" s="143" t="s">
        <v>173</v>
      </c>
      <c r="AT972" s="143" t="s">
        <v>168</v>
      </c>
      <c r="AU972" s="143" t="s">
        <v>85</v>
      </c>
      <c r="AY972" s="18" t="s">
        <v>166</v>
      </c>
      <c r="BE972" s="144">
        <f>IF(N972="základní",J972,0)</f>
        <v>0</v>
      </c>
      <c r="BF972" s="144">
        <f>IF(N972="snížená",J972,0)</f>
        <v>0</v>
      </c>
      <c r="BG972" s="144">
        <f>IF(N972="zákl. přenesená",J972,0)</f>
        <v>0</v>
      </c>
      <c r="BH972" s="144">
        <f>IF(N972="sníž. přenesená",J972,0)</f>
        <v>0</v>
      </c>
      <c r="BI972" s="144">
        <f>IF(N972="nulová",J972,0)</f>
        <v>0</v>
      </c>
      <c r="BJ972" s="18" t="s">
        <v>85</v>
      </c>
      <c r="BK972" s="144">
        <f>ROUND(I972*H972,2)</f>
        <v>0</v>
      </c>
      <c r="BL972" s="18" t="s">
        <v>173</v>
      </c>
      <c r="BM972" s="143" t="s">
        <v>957</v>
      </c>
    </row>
    <row r="973" spans="2:65" s="1" customFormat="1" ht="24.2" customHeight="1">
      <c r="B973" s="33"/>
      <c r="C973" s="132" t="s">
        <v>958</v>
      </c>
      <c r="D973" s="132" t="s">
        <v>168</v>
      </c>
      <c r="E973" s="133" t="s">
        <v>959</v>
      </c>
      <c r="F973" s="134" t="s">
        <v>960</v>
      </c>
      <c r="G973" s="135" t="s">
        <v>232</v>
      </c>
      <c r="H973" s="136">
        <v>481.04700000000003</v>
      </c>
      <c r="I973" s="137"/>
      <c r="J973" s="138">
        <f>ROUND(I973*H973,2)</f>
        <v>0</v>
      </c>
      <c r="K973" s="134" t="s">
        <v>172</v>
      </c>
      <c r="L973" s="33"/>
      <c r="M973" s="139" t="s">
        <v>19</v>
      </c>
      <c r="N973" s="140" t="s">
        <v>44</v>
      </c>
      <c r="P973" s="141">
        <f>O973*H973</f>
        <v>0</v>
      </c>
      <c r="Q973" s="141">
        <v>1.2999999999999999E-4</v>
      </c>
      <c r="R973" s="141">
        <f>Q973*H973</f>
        <v>6.2536109999999992E-2</v>
      </c>
      <c r="S973" s="141">
        <v>0</v>
      </c>
      <c r="T973" s="142">
        <f>S973*H973</f>
        <v>0</v>
      </c>
      <c r="AR973" s="143" t="s">
        <v>173</v>
      </c>
      <c r="AT973" s="143" t="s">
        <v>168</v>
      </c>
      <c r="AU973" s="143" t="s">
        <v>85</v>
      </c>
      <c r="AY973" s="18" t="s">
        <v>166</v>
      </c>
      <c r="BE973" s="144">
        <f>IF(N973="základní",J973,0)</f>
        <v>0</v>
      </c>
      <c r="BF973" s="144">
        <f>IF(N973="snížená",J973,0)</f>
        <v>0</v>
      </c>
      <c r="BG973" s="144">
        <f>IF(N973="zákl. přenesená",J973,0)</f>
        <v>0</v>
      </c>
      <c r="BH973" s="144">
        <f>IF(N973="sníž. přenesená",J973,0)</f>
        <v>0</v>
      </c>
      <c r="BI973" s="144">
        <f>IF(N973="nulová",J973,0)</f>
        <v>0</v>
      </c>
      <c r="BJ973" s="18" t="s">
        <v>85</v>
      </c>
      <c r="BK973" s="144">
        <f>ROUND(I973*H973,2)</f>
        <v>0</v>
      </c>
      <c r="BL973" s="18" t="s">
        <v>173</v>
      </c>
      <c r="BM973" s="143" t="s">
        <v>961</v>
      </c>
    </row>
    <row r="974" spans="2:65" s="1" customFormat="1">
      <c r="B974" s="33"/>
      <c r="D974" s="145" t="s">
        <v>175</v>
      </c>
      <c r="F974" s="146" t="s">
        <v>962</v>
      </c>
      <c r="I974" s="147"/>
      <c r="L974" s="33"/>
      <c r="M974" s="148"/>
      <c r="T974" s="54"/>
      <c r="AT974" s="18" t="s">
        <v>175</v>
      </c>
      <c r="AU974" s="18" t="s">
        <v>85</v>
      </c>
    </row>
    <row r="975" spans="2:65" s="12" customFormat="1">
      <c r="B975" s="149"/>
      <c r="D975" s="150" t="s">
        <v>177</v>
      </c>
      <c r="E975" s="151" t="s">
        <v>19</v>
      </c>
      <c r="F975" s="152" t="s">
        <v>213</v>
      </c>
      <c r="H975" s="151" t="s">
        <v>19</v>
      </c>
      <c r="I975" s="153"/>
      <c r="L975" s="149"/>
      <c r="M975" s="154"/>
      <c r="T975" s="155"/>
      <c r="AT975" s="151" t="s">
        <v>177</v>
      </c>
      <c r="AU975" s="151" t="s">
        <v>85</v>
      </c>
      <c r="AV975" s="12" t="s">
        <v>79</v>
      </c>
      <c r="AW975" s="12" t="s">
        <v>33</v>
      </c>
      <c r="AX975" s="12" t="s">
        <v>72</v>
      </c>
      <c r="AY975" s="151" t="s">
        <v>166</v>
      </c>
    </row>
    <row r="976" spans="2:65" s="13" customFormat="1">
      <c r="B976" s="156"/>
      <c r="D976" s="150" t="s">
        <v>177</v>
      </c>
      <c r="E976" s="157" t="s">
        <v>19</v>
      </c>
      <c r="F976" s="158" t="s">
        <v>963</v>
      </c>
      <c r="H976" s="159">
        <v>135.27799999999999</v>
      </c>
      <c r="I976" s="160"/>
      <c r="L976" s="156"/>
      <c r="M976" s="161"/>
      <c r="T976" s="162"/>
      <c r="AT976" s="157" t="s">
        <v>177</v>
      </c>
      <c r="AU976" s="157" t="s">
        <v>85</v>
      </c>
      <c r="AV976" s="13" t="s">
        <v>85</v>
      </c>
      <c r="AW976" s="13" t="s">
        <v>33</v>
      </c>
      <c r="AX976" s="13" t="s">
        <v>72</v>
      </c>
      <c r="AY976" s="157" t="s">
        <v>166</v>
      </c>
    </row>
    <row r="977" spans="2:65" s="12" customFormat="1">
      <c r="B977" s="149"/>
      <c r="D977" s="150" t="s">
        <v>177</v>
      </c>
      <c r="E977" s="151" t="s">
        <v>19</v>
      </c>
      <c r="F977" s="152" t="s">
        <v>218</v>
      </c>
      <c r="H977" s="151" t="s">
        <v>19</v>
      </c>
      <c r="I977" s="153"/>
      <c r="L977" s="149"/>
      <c r="M977" s="154"/>
      <c r="T977" s="155"/>
      <c r="AT977" s="151" t="s">
        <v>177</v>
      </c>
      <c r="AU977" s="151" t="s">
        <v>85</v>
      </c>
      <c r="AV977" s="12" t="s">
        <v>79</v>
      </c>
      <c r="AW977" s="12" t="s">
        <v>33</v>
      </c>
      <c r="AX977" s="12" t="s">
        <v>72</v>
      </c>
      <c r="AY977" s="151" t="s">
        <v>166</v>
      </c>
    </row>
    <row r="978" spans="2:65" s="13" customFormat="1">
      <c r="B978" s="156"/>
      <c r="D978" s="150" t="s">
        <v>177</v>
      </c>
      <c r="E978" s="157" t="s">
        <v>19</v>
      </c>
      <c r="F978" s="158" t="s">
        <v>964</v>
      </c>
      <c r="H978" s="159">
        <v>345.76900000000001</v>
      </c>
      <c r="I978" s="160"/>
      <c r="L978" s="156"/>
      <c r="M978" s="161"/>
      <c r="T978" s="162"/>
      <c r="AT978" s="157" t="s">
        <v>177</v>
      </c>
      <c r="AU978" s="157" t="s">
        <v>85</v>
      </c>
      <c r="AV978" s="13" t="s">
        <v>85</v>
      </c>
      <c r="AW978" s="13" t="s">
        <v>33</v>
      </c>
      <c r="AX978" s="13" t="s">
        <v>72</v>
      </c>
      <c r="AY978" s="157" t="s">
        <v>166</v>
      </c>
    </row>
    <row r="979" spans="2:65" s="15" customFormat="1">
      <c r="B979" s="170"/>
      <c r="D979" s="150" t="s">
        <v>177</v>
      </c>
      <c r="E979" s="171" t="s">
        <v>19</v>
      </c>
      <c r="F979" s="172" t="s">
        <v>228</v>
      </c>
      <c r="H979" s="173">
        <v>481.04700000000003</v>
      </c>
      <c r="I979" s="174"/>
      <c r="L979" s="170"/>
      <c r="M979" s="175"/>
      <c r="T979" s="176"/>
      <c r="AT979" s="171" t="s">
        <v>177</v>
      </c>
      <c r="AU979" s="171" t="s">
        <v>85</v>
      </c>
      <c r="AV979" s="15" t="s">
        <v>173</v>
      </c>
      <c r="AW979" s="15" t="s">
        <v>33</v>
      </c>
      <c r="AX979" s="15" t="s">
        <v>79</v>
      </c>
      <c r="AY979" s="171" t="s">
        <v>166</v>
      </c>
    </row>
    <row r="980" spans="2:65" s="1" customFormat="1" ht="24.2" customHeight="1">
      <c r="B980" s="33"/>
      <c r="C980" s="132" t="s">
        <v>965</v>
      </c>
      <c r="D980" s="132" t="s">
        <v>168</v>
      </c>
      <c r="E980" s="133" t="s">
        <v>966</v>
      </c>
      <c r="F980" s="134" t="s">
        <v>967</v>
      </c>
      <c r="G980" s="135" t="s">
        <v>232</v>
      </c>
      <c r="H980" s="136">
        <v>481.04700000000003</v>
      </c>
      <c r="I980" s="137"/>
      <c r="J980" s="138">
        <f>ROUND(I980*H980,2)</f>
        <v>0</v>
      </c>
      <c r="K980" s="134" t="s">
        <v>172</v>
      </c>
      <c r="L980" s="33"/>
      <c r="M980" s="139" t="s">
        <v>19</v>
      </c>
      <c r="N980" s="140" t="s">
        <v>44</v>
      </c>
      <c r="P980" s="141">
        <f>O980*H980</f>
        <v>0</v>
      </c>
      <c r="Q980" s="141">
        <v>4.0000000000000003E-5</v>
      </c>
      <c r="R980" s="141">
        <f>Q980*H980</f>
        <v>1.9241880000000003E-2</v>
      </c>
      <c r="S980" s="141">
        <v>0</v>
      </c>
      <c r="T980" s="142">
        <f>S980*H980</f>
        <v>0</v>
      </c>
      <c r="AR980" s="143" t="s">
        <v>173</v>
      </c>
      <c r="AT980" s="143" t="s">
        <v>168</v>
      </c>
      <c r="AU980" s="143" t="s">
        <v>85</v>
      </c>
      <c r="AY980" s="18" t="s">
        <v>166</v>
      </c>
      <c r="BE980" s="144">
        <f>IF(N980="základní",J980,0)</f>
        <v>0</v>
      </c>
      <c r="BF980" s="144">
        <f>IF(N980="snížená",J980,0)</f>
        <v>0</v>
      </c>
      <c r="BG980" s="144">
        <f>IF(N980="zákl. přenesená",J980,0)</f>
        <v>0</v>
      </c>
      <c r="BH980" s="144">
        <f>IF(N980="sníž. přenesená",J980,0)</f>
        <v>0</v>
      </c>
      <c r="BI980" s="144">
        <f>IF(N980="nulová",J980,0)</f>
        <v>0</v>
      </c>
      <c r="BJ980" s="18" t="s">
        <v>85</v>
      </c>
      <c r="BK980" s="144">
        <f>ROUND(I980*H980,2)</f>
        <v>0</v>
      </c>
      <c r="BL980" s="18" t="s">
        <v>173</v>
      </c>
      <c r="BM980" s="143" t="s">
        <v>968</v>
      </c>
    </row>
    <row r="981" spans="2:65" s="1" customFormat="1">
      <c r="B981" s="33"/>
      <c r="D981" s="145" t="s">
        <v>175</v>
      </c>
      <c r="F981" s="146" t="s">
        <v>969</v>
      </c>
      <c r="I981" s="147"/>
      <c r="L981" s="33"/>
      <c r="M981" s="148"/>
      <c r="T981" s="54"/>
      <c r="AT981" s="18" t="s">
        <v>175</v>
      </c>
      <c r="AU981" s="18" t="s">
        <v>85</v>
      </c>
    </row>
    <row r="982" spans="2:65" s="12" customFormat="1">
      <c r="B982" s="149"/>
      <c r="D982" s="150" t="s">
        <v>177</v>
      </c>
      <c r="E982" s="151" t="s">
        <v>19</v>
      </c>
      <c r="F982" s="152" t="s">
        <v>213</v>
      </c>
      <c r="H982" s="151" t="s">
        <v>19</v>
      </c>
      <c r="I982" s="153"/>
      <c r="L982" s="149"/>
      <c r="M982" s="154"/>
      <c r="T982" s="155"/>
      <c r="AT982" s="151" t="s">
        <v>177</v>
      </c>
      <c r="AU982" s="151" t="s">
        <v>85</v>
      </c>
      <c r="AV982" s="12" t="s">
        <v>79</v>
      </c>
      <c r="AW982" s="12" t="s">
        <v>33</v>
      </c>
      <c r="AX982" s="12" t="s">
        <v>72</v>
      </c>
      <c r="AY982" s="151" t="s">
        <v>166</v>
      </c>
    </row>
    <row r="983" spans="2:65" s="13" customFormat="1">
      <c r="B983" s="156"/>
      <c r="D983" s="150" t="s">
        <v>177</v>
      </c>
      <c r="E983" s="157" t="s">
        <v>19</v>
      </c>
      <c r="F983" s="158" t="s">
        <v>963</v>
      </c>
      <c r="H983" s="159">
        <v>135.27799999999999</v>
      </c>
      <c r="I983" s="160"/>
      <c r="L983" s="156"/>
      <c r="M983" s="161"/>
      <c r="T983" s="162"/>
      <c r="AT983" s="157" t="s">
        <v>177</v>
      </c>
      <c r="AU983" s="157" t="s">
        <v>85</v>
      </c>
      <c r="AV983" s="13" t="s">
        <v>85</v>
      </c>
      <c r="AW983" s="13" t="s">
        <v>33</v>
      </c>
      <c r="AX983" s="13" t="s">
        <v>72</v>
      </c>
      <c r="AY983" s="157" t="s">
        <v>166</v>
      </c>
    </row>
    <row r="984" spans="2:65" s="12" customFormat="1">
      <c r="B984" s="149"/>
      <c r="D984" s="150" t="s">
        <v>177</v>
      </c>
      <c r="E984" s="151" t="s">
        <v>19</v>
      </c>
      <c r="F984" s="152" t="s">
        <v>218</v>
      </c>
      <c r="H984" s="151" t="s">
        <v>19</v>
      </c>
      <c r="I984" s="153"/>
      <c r="L984" s="149"/>
      <c r="M984" s="154"/>
      <c r="T984" s="155"/>
      <c r="AT984" s="151" t="s">
        <v>177</v>
      </c>
      <c r="AU984" s="151" t="s">
        <v>85</v>
      </c>
      <c r="AV984" s="12" t="s">
        <v>79</v>
      </c>
      <c r="AW984" s="12" t="s">
        <v>33</v>
      </c>
      <c r="AX984" s="12" t="s">
        <v>72</v>
      </c>
      <c r="AY984" s="151" t="s">
        <v>166</v>
      </c>
    </row>
    <row r="985" spans="2:65" s="13" customFormat="1">
      <c r="B985" s="156"/>
      <c r="D985" s="150" t="s">
        <v>177</v>
      </c>
      <c r="E985" s="157" t="s">
        <v>19</v>
      </c>
      <c r="F985" s="158" t="s">
        <v>964</v>
      </c>
      <c r="H985" s="159">
        <v>345.76900000000001</v>
      </c>
      <c r="I985" s="160"/>
      <c r="L985" s="156"/>
      <c r="M985" s="161"/>
      <c r="T985" s="162"/>
      <c r="AT985" s="157" t="s">
        <v>177</v>
      </c>
      <c r="AU985" s="157" t="s">
        <v>85</v>
      </c>
      <c r="AV985" s="13" t="s">
        <v>85</v>
      </c>
      <c r="AW985" s="13" t="s">
        <v>33</v>
      </c>
      <c r="AX985" s="13" t="s">
        <v>72</v>
      </c>
      <c r="AY985" s="157" t="s">
        <v>166</v>
      </c>
    </row>
    <row r="986" spans="2:65" s="15" customFormat="1">
      <c r="B986" s="170"/>
      <c r="D986" s="150" t="s">
        <v>177</v>
      </c>
      <c r="E986" s="171" t="s">
        <v>19</v>
      </c>
      <c r="F986" s="172" t="s">
        <v>228</v>
      </c>
      <c r="H986" s="173">
        <v>481.04700000000003</v>
      </c>
      <c r="I986" s="174"/>
      <c r="L986" s="170"/>
      <c r="M986" s="175"/>
      <c r="T986" s="176"/>
      <c r="AT986" s="171" t="s">
        <v>177</v>
      </c>
      <c r="AU986" s="171" t="s">
        <v>85</v>
      </c>
      <c r="AV986" s="15" t="s">
        <v>173</v>
      </c>
      <c r="AW986" s="15" t="s">
        <v>33</v>
      </c>
      <c r="AX986" s="15" t="s">
        <v>79</v>
      </c>
      <c r="AY986" s="171" t="s">
        <v>166</v>
      </c>
    </row>
    <row r="987" spans="2:65" s="11" customFormat="1" ht="22.9" customHeight="1">
      <c r="B987" s="120"/>
      <c r="D987" s="121" t="s">
        <v>71</v>
      </c>
      <c r="E987" s="130" t="s">
        <v>970</v>
      </c>
      <c r="F987" s="130" t="s">
        <v>971</v>
      </c>
      <c r="I987" s="123"/>
      <c r="J987" s="131">
        <f>BK987</f>
        <v>0</v>
      </c>
      <c r="L987" s="120"/>
      <c r="M987" s="125"/>
      <c r="P987" s="126">
        <f>SUM(P988:P1008)</f>
        <v>0</v>
      </c>
      <c r="R987" s="126">
        <f>SUM(R988:R1008)</f>
        <v>0</v>
      </c>
      <c r="T987" s="127">
        <f>SUM(T988:T1008)</f>
        <v>0</v>
      </c>
      <c r="AR987" s="121" t="s">
        <v>79</v>
      </c>
      <c r="AT987" s="128" t="s">
        <v>71</v>
      </c>
      <c r="AU987" s="128" t="s">
        <v>79</v>
      </c>
      <c r="AY987" s="121" t="s">
        <v>166</v>
      </c>
      <c r="BK987" s="129">
        <f>SUM(BK988:BK1008)</f>
        <v>0</v>
      </c>
    </row>
    <row r="988" spans="2:65" s="1" customFormat="1" ht="16.5" customHeight="1">
      <c r="B988" s="33"/>
      <c r="C988" s="132" t="s">
        <v>972</v>
      </c>
      <c r="D988" s="132" t="s">
        <v>168</v>
      </c>
      <c r="E988" s="133" t="s">
        <v>973</v>
      </c>
      <c r="F988" s="134" t="s">
        <v>974</v>
      </c>
      <c r="G988" s="135" t="s">
        <v>197</v>
      </c>
      <c r="H988" s="136">
        <v>190.22300000000001</v>
      </c>
      <c r="I988" s="137"/>
      <c r="J988" s="138">
        <f>ROUND(I988*H988,2)</f>
        <v>0</v>
      </c>
      <c r="K988" s="134" t="s">
        <v>172</v>
      </c>
      <c r="L988" s="33"/>
      <c r="M988" s="139" t="s">
        <v>19</v>
      </c>
      <c r="N988" s="140" t="s">
        <v>44</v>
      </c>
      <c r="P988" s="141">
        <f>O988*H988</f>
        <v>0</v>
      </c>
      <c r="Q988" s="141">
        <v>0</v>
      </c>
      <c r="R988" s="141">
        <f>Q988*H988</f>
        <v>0</v>
      </c>
      <c r="S988" s="141">
        <v>0</v>
      </c>
      <c r="T988" s="142">
        <f>S988*H988</f>
        <v>0</v>
      </c>
      <c r="AR988" s="143" t="s">
        <v>173</v>
      </c>
      <c r="AT988" s="143" t="s">
        <v>168</v>
      </c>
      <c r="AU988" s="143" t="s">
        <v>85</v>
      </c>
      <c r="AY988" s="18" t="s">
        <v>166</v>
      </c>
      <c r="BE988" s="144">
        <f>IF(N988="základní",J988,0)</f>
        <v>0</v>
      </c>
      <c r="BF988" s="144">
        <f>IF(N988="snížená",J988,0)</f>
        <v>0</v>
      </c>
      <c r="BG988" s="144">
        <f>IF(N988="zákl. přenesená",J988,0)</f>
        <v>0</v>
      </c>
      <c r="BH988" s="144">
        <f>IF(N988="sníž. přenesená",J988,0)</f>
        <v>0</v>
      </c>
      <c r="BI988" s="144">
        <f>IF(N988="nulová",J988,0)</f>
        <v>0</v>
      </c>
      <c r="BJ988" s="18" t="s">
        <v>85</v>
      </c>
      <c r="BK988" s="144">
        <f>ROUND(I988*H988,2)</f>
        <v>0</v>
      </c>
      <c r="BL988" s="18" t="s">
        <v>173</v>
      </c>
      <c r="BM988" s="143" t="s">
        <v>975</v>
      </c>
    </row>
    <row r="989" spans="2:65" s="1" customFormat="1">
      <c r="B989" s="33"/>
      <c r="D989" s="145" t="s">
        <v>175</v>
      </c>
      <c r="F989" s="146" t="s">
        <v>976</v>
      </c>
      <c r="I989" s="147"/>
      <c r="L989" s="33"/>
      <c r="M989" s="148"/>
      <c r="T989" s="54"/>
      <c r="AT989" s="18" t="s">
        <v>175</v>
      </c>
      <c r="AU989" s="18" t="s">
        <v>85</v>
      </c>
    </row>
    <row r="990" spans="2:65" s="1" customFormat="1" ht="24.2" customHeight="1">
      <c r="B990" s="33"/>
      <c r="C990" s="132" t="s">
        <v>977</v>
      </c>
      <c r="D990" s="132" t="s">
        <v>168</v>
      </c>
      <c r="E990" s="133" t="s">
        <v>978</v>
      </c>
      <c r="F990" s="134" t="s">
        <v>979</v>
      </c>
      <c r="G990" s="135" t="s">
        <v>197</v>
      </c>
      <c r="H990" s="136">
        <v>190.22300000000001</v>
      </c>
      <c r="I990" s="137"/>
      <c r="J990" s="138">
        <f>ROUND(I990*H990,2)</f>
        <v>0</v>
      </c>
      <c r="K990" s="134" t="s">
        <v>172</v>
      </c>
      <c r="L990" s="33"/>
      <c r="M990" s="139" t="s">
        <v>19</v>
      </c>
      <c r="N990" s="140" t="s">
        <v>44</v>
      </c>
      <c r="P990" s="141">
        <f>O990*H990</f>
        <v>0</v>
      </c>
      <c r="Q990" s="141">
        <v>0</v>
      </c>
      <c r="R990" s="141">
        <f>Q990*H990</f>
        <v>0</v>
      </c>
      <c r="S990" s="141">
        <v>0</v>
      </c>
      <c r="T990" s="142">
        <f>S990*H990</f>
        <v>0</v>
      </c>
      <c r="AR990" s="143" t="s">
        <v>173</v>
      </c>
      <c r="AT990" s="143" t="s">
        <v>168</v>
      </c>
      <c r="AU990" s="143" t="s">
        <v>85</v>
      </c>
      <c r="AY990" s="18" t="s">
        <v>166</v>
      </c>
      <c r="BE990" s="144">
        <f>IF(N990="základní",J990,0)</f>
        <v>0</v>
      </c>
      <c r="BF990" s="144">
        <f>IF(N990="snížená",J990,0)</f>
        <v>0</v>
      </c>
      <c r="BG990" s="144">
        <f>IF(N990="zákl. přenesená",J990,0)</f>
        <v>0</v>
      </c>
      <c r="BH990" s="144">
        <f>IF(N990="sníž. přenesená",J990,0)</f>
        <v>0</v>
      </c>
      <c r="BI990" s="144">
        <f>IF(N990="nulová",J990,0)</f>
        <v>0</v>
      </c>
      <c r="BJ990" s="18" t="s">
        <v>85</v>
      </c>
      <c r="BK990" s="144">
        <f>ROUND(I990*H990,2)</f>
        <v>0</v>
      </c>
      <c r="BL990" s="18" t="s">
        <v>173</v>
      </c>
      <c r="BM990" s="143" t="s">
        <v>980</v>
      </c>
    </row>
    <row r="991" spans="2:65" s="1" customFormat="1">
      <c r="B991" s="33"/>
      <c r="D991" s="145" t="s">
        <v>175</v>
      </c>
      <c r="F991" s="146" t="s">
        <v>981</v>
      </c>
      <c r="I991" s="147"/>
      <c r="L991" s="33"/>
      <c r="M991" s="148"/>
      <c r="T991" s="54"/>
      <c r="AT991" s="18" t="s">
        <v>175</v>
      </c>
      <c r="AU991" s="18" t="s">
        <v>85</v>
      </c>
    </row>
    <row r="992" spans="2:65" s="1" customFormat="1" ht="21.75" customHeight="1">
      <c r="B992" s="33"/>
      <c r="C992" s="132" t="s">
        <v>982</v>
      </c>
      <c r="D992" s="132" t="s">
        <v>168</v>
      </c>
      <c r="E992" s="133" t="s">
        <v>983</v>
      </c>
      <c r="F992" s="134" t="s">
        <v>984</v>
      </c>
      <c r="G992" s="135" t="s">
        <v>197</v>
      </c>
      <c r="H992" s="136">
        <v>190.3</v>
      </c>
      <c r="I992" s="137"/>
      <c r="J992" s="138">
        <f>ROUND(I992*H992,2)</f>
        <v>0</v>
      </c>
      <c r="K992" s="134" t="s">
        <v>172</v>
      </c>
      <c r="L992" s="33"/>
      <c r="M992" s="139" t="s">
        <v>19</v>
      </c>
      <c r="N992" s="140" t="s">
        <v>44</v>
      </c>
      <c r="P992" s="141">
        <f>O992*H992</f>
        <v>0</v>
      </c>
      <c r="Q992" s="141">
        <v>0</v>
      </c>
      <c r="R992" s="141">
        <f>Q992*H992</f>
        <v>0</v>
      </c>
      <c r="S992" s="141">
        <v>0</v>
      </c>
      <c r="T992" s="142">
        <f>S992*H992</f>
        <v>0</v>
      </c>
      <c r="AR992" s="143" t="s">
        <v>173</v>
      </c>
      <c r="AT992" s="143" t="s">
        <v>168</v>
      </c>
      <c r="AU992" s="143" t="s">
        <v>85</v>
      </c>
      <c r="AY992" s="18" t="s">
        <v>166</v>
      </c>
      <c r="BE992" s="144">
        <f>IF(N992="základní",J992,0)</f>
        <v>0</v>
      </c>
      <c r="BF992" s="144">
        <f>IF(N992="snížená",J992,0)</f>
        <v>0</v>
      </c>
      <c r="BG992" s="144">
        <f>IF(N992="zákl. přenesená",J992,0)</f>
        <v>0</v>
      </c>
      <c r="BH992" s="144">
        <f>IF(N992="sníž. přenesená",J992,0)</f>
        <v>0</v>
      </c>
      <c r="BI992" s="144">
        <f>IF(N992="nulová",J992,0)</f>
        <v>0</v>
      </c>
      <c r="BJ992" s="18" t="s">
        <v>85</v>
      </c>
      <c r="BK992" s="144">
        <f>ROUND(I992*H992,2)</f>
        <v>0</v>
      </c>
      <c r="BL992" s="18" t="s">
        <v>173</v>
      </c>
      <c r="BM992" s="143" t="s">
        <v>985</v>
      </c>
    </row>
    <row r="993" spans="2:65" s="1" customFormat="1">
      <c r="B993" s="33"/>
      <c r="D993" s="145" t="s">
        <v>175</v>
      </c>
      <c r="F993" s="146" t="s">
        <v>986</v>
      </c>
      <c r="I993" s="147"/>
      <c r="L993" s="33"/>
      <c r="M993" s="148"/>
      <c r="T993" s="54"/>
      <c r="AT993" s="18" t="s">
        <v>175</v>
      </c>
      <c r="AU993" s="18" t="s">
        <v>85</v>
      </c>
    </row>
    <row r="994" spans="2:65" s="1" customFormat="1" ht="24.2" customHeight="1">
      <c r="B994" s="33"/>
      <c r="C994" s="132" t="s">
        <v>987</v>
      </c>
      <c r="D994" s="132" t="s">
        <v>168</v>
      </c>
      <c r="E994" s="133" t="s">
        <v>988</v>
      </c>
      <c r="F994" s="134" t="s">
        <v>989</v>
      </c>
      <c r="G994" s="135" t="s">
        <v>197</v>
      </c>
      <c r="H994" s="136">
        <v>4755.5749999999998</v>
      </c>
      <c r="I994" s="137"/>
      <c r="J994" s="138">
        <f>ROUND(I994*H994,2)</f>
        <v>0</v>
      </c>
      <c r="K994" s="134" t="s">
        <v>172</v>
      </c>
      <c r="L994" s="33"/>
      <c r="M994" s="139" t="s">
        <v>19</v>
      </c>
      <c r="N994" s="140" t="s">
        <v>44</v>
      </c>
      <c r="P994" s="141">
        <f>O994*H994</f>
        <v>0</v>
      </c>
      <c r="Q994" s="141">
        <v>0</v>
      </c>
      <c r="R994" s="141">
        <f>Q994*H994</f>
        <v>0</v>
      </c>
      <c r="S994" s="141">
        <v>0</v>
      </c>
      <c r="T994" s="142">
        <f>S994*H994</f>
        <v>0</v>
      </c>
      <c r="AR994" s="143" t="s">
        <v>173</v>
      </c>
      <c r="AT994" s="143" t="s">
        <v>168</v>
      </c>
      <c r="AU994" s="143" t="s">
        <v>85</v>
      </c>
      <c r="AY994" s="18" t="s">
        <v>166</v>
      </c>
      <c r="BE994" s="144">
        <f>IF(N994="základní",J994,0)</f>
        <v>0</v>
      </c>
      <c r="BF994" s="144">
        <f>IF(N994="snížená",J994,0)</f>
        <v>0</v>
      </c>
      <c r="BG994" s="144">
        <f>IF(N994="zákl. přenesená",J994,0)</f>
        <v>0</v>
      </c>
      <c r="BH994" s="144">
        <f>IF(N994="sníž. přenesená",J994,0)</f>
        <v>0</v>
      </c>
      <c r="BI994" s="144">
        <f>IF(N994="nulová",J994,0)</f>
        <v>0</v>
      </c>
      <c r="BJ994" s="18" t="s">
        <v>85</v>
      </c>
      <c r="BK994" s="144">
        <f>ROUND(I994*H994,2)</f>
        <v>0</v>
      </c>
      <c r="BL994" s="18" t="s">
        <v>173</v>
      </c>
      <c r="BM994" s="143" t="s">
        <v>990</v>
      </c>
    </row>
    <row r="995" spans="2:65" s="1" customFormat="1">
      <c r="B995" s="33"/>
      <c r="D995" s="145" t="s">
        <v>175</v>
      </c>
      <c r="F995" s="146" t="s">
        <v>991</v>
      </c>
      <c r="I995" s="147"/>
      <c r="L995" s="33"/>
      <c r="M995" s="148"/>
      <c r="T995" s="54"/>
      <c r="AT995" s="18" t="s">
        <v>175</v>
      </c>
      <c r="AU995" s="18" t="s">
        <v>85</v>
      </c>
    </row>
    <row r="996" spans="2:65" s="13" customFormat="1">
      <c r="B996" s="156"/>
      <c r="D996" s="150" t="s">
        <v>177</v>
      </c>
      <c r="E996" s="157" t="s">
        <v>19</v>
      </c>
      <c r="F996" s="158" t="s">
        <v>992</v>
      </c>
      <c r="H996" s="159">
        <v>4755.5749999999998</v>
      </c>
      <c r="I996" s="160"/>
      <c r="L996" s="156"/>
      <c r="M996" s="161"/>
      <c r="T996" s="162"/>
      <c r="AT996" s="157" t="s">
        <v>177</v>
      </c>
      <c r="AU996" s="157" t="s">
        <v>85</v>
      </c>
      <c r="AV996" s="13" t="s">
        <v>85</v>
      </c>
      <c r="AW996" s="13" t="s">
        <v>33</v>
      </c>
      <c r="AX996" s="13" t="s">
        <v>79</v>
      </c>
      <c r="AY996" s="157" t="s">
        <v>166</v>
      </c>
    </row>
    <row r="997" spans="2:65" s="1" customFormat="1" ht="24.2" customHeight="1">
      <c r="B997" s="33"/>
      <c r="C997" s="132" t="s">
        <v>993</v>
      </c>
      <c r="D997" s="132" t="s">
        <v>168</v>
      </c>
      <c r="E997" s="133" t="s">
        <v>994</v>
      </c>
      <c r="F997" s="134" t="s">
        <v>995</v>
      </c>
      <c r="G997" s="135" t="s">
        <v>197</v>
      </c>
      <c r="H997" s="136">
        <v>3.5920000000000001</v>
      </c>
      <c r="I997" s="137"/>
      <c r="J997" s="138">
        <f>ROUND(I997*H997,2)</f>
        <v>0</v>
      </c>
      <c r="K997" s="134" t="s">
        <v>172</v>
      </c>
      <c r="L997" s="33"/>
      <c r="M997" s="139" t="s">
        <v>19</v>
      </c>
      <c r="N997" s="140" t="s">
        <v>44</v>
      </c>
      <c r="P997" s="141">
        <f>O997*H997</f>
        <v>0</v>
      </c>
      <c r="Q997" s="141">
        <v>0</v>
      </c>
      <c r="R997" s="141">
        <f>Q997*H997</f>
        <v>0</v>
      </c>
      <c r="S997" s="141">
        <v>0</v>
      </c>
      <c r="T997" s="142">
        <f>S997*H997</f>
        <v>0</v>
      </c>
      <c r="AR997" s="143" t="s">
        <v>173</v>
      </c>
      <c r="AT997" s="143" t="s">
        <v>168</v>
      </c>
      <c r="AU997" s="143" t="s">
        <v>85</v>
      </c>
      <c r="AY997" s="18" t="s">
        <v>166</v>
      </c>
      <c r="BE997" s="144">
        <f>IF(N997="základní",J997,0)</f>
        <v>0</v>
      </c>
      <c r="BF997" s="144">
        <f>IF(N997="snížená",J997,0)</f>
        <v>0</v>
      </c>
      <c r="BG997" s="144">
        <f>IF(N997="zákl. přenesená",J997,0)</f>
        <v>0</v>
      </c>
      <c r="BH997" s="144">
        <f>IF(N997="sníž. přenesená",J997,0)</f>
        <v>0</v>
      </c>
      <c r="BI997" s="144">
        <f>IF(N997="nulová",J997,0)</f>
        <v>0</v>
      </c>
      <c r="BJ997" s="18" t="s">
        <v>85</v>
      </c>
      <c r="BK997" s="144">
        <f>ROUND(I997*H997,2)</f>
        <v>0</v>
      </c>
      <c r="BL997" s="18" t="s">
        <v>173</v>
      </c>
      <c r="BM997" s="143" t="s">
        <v>996</v>
      </c>
    </row>
    <row r="998" spans="2:65" s="1" customFormat="1">
      <c r="B998" s="33"/>
      <c r="D998" s="145" t="s">
        <v>175</v>
      </c>
      <c r="F998" s="146" t="s">
        <v>997</v>
      </c>
      <c r="I998" s="147"/>
      <c r="L998" s="33"/>
      <c r="M998" s="148"/>
      <c r="T998" s="54"/>
      <c r="AT998" s="18" t="s">
        <v>175</v>
      </c>
      <c r="AU998" s="18" t="s">
        <v>85</v>
      </c>
    </row>
    <row r="999" spans="2:65" s="1" customFormat="1" ht="24.2" customHeight="1">
      <c r="B999" s="33"/>
      <c r="C999" s="132" t="s">
        <v>998</v>
      </c>
      <c r="D999" s="132" t="s">
        <v>168</v>
      </c>
      <c r="E999" s="133" t="s">
        <v>999</v>
      </c>
      <c r="F999" s="134" t="s">
        <v>1000</v>
      </c>
      <c r="G999" s="135" t="s">
        <v>197</v>
      </c>
      <c r="H999" s="136">
        <v>30.887</v>
      </c>
      <c r="I999" s="137"/>
      <c r="J999" s="138">
        <f>ROUND(I999*H999,2)</f>
        <v>0</v>
      </c>
      <c r="K999" s="134" t="s">
        <v>172</v>
      </c>
      <c r="L999" s="33"/>
      <c r="M999" s="139" t="s">
        <v>19</v>
      </c>
      <c r="N999" s="140" t="s">
        <v>44</v>
      </c>
      <c r="P999" s="141">
        <f>O999*H999</f>
        <v>0</v>
      </c>
      <c r="Q999" s="141">
        <v>0</v>
      </c>
      <c r="R999" s="141">
        <f>Q999*H999</f>
        <v>0</v>
      </c>
      <c r="S999" s="141">
        <v>0</v>
      </c>
      <c r="T999" s="142">
        <f>S999*H999</f>
        <v>0</v>
      </c>
      <c r="AR999" s="143" t="s">
        <v>173</v>
      </c>
      <c r="AT999" s="143" t="s">
        <v>168</v>
      </c>
      <c r="AU999" s="143" t="s">
        <v>85</v>
      </c>
      <c r="AY999" s="18" t="s">
        <v>166</v>
      </c>
      <c r="BE999" s="144">
        <f>IF(N999="základní",J999,0)</f>
        <v>0</v>
      </c>
      <c r="BF999" s="144">
        <f>IF(N999="snížená",J999,0)</f>
        <v>0</v>
      </c>
      <c r="BG999" s="144">
        <f>IF(N999="zákl. přenesená",J999,0)</f>
        <v>0</v>
      </c>
      <c r="BH999" s="144">
        <f>IF(N999="sníž. přenesená",J999,0)</f>
        <v>0</v>
      </c>
      <c r="BI999" s="144">
        <f>IF(N999="nulová",J999,0)</f>
        <v>0</v>
      </c>
      <c r="BJ999" s="18" t="s">
        <v>85</v>
      </c>
      <c r="BK999" s="144">
        <f>ROUND(I999*H999,2)</f>
        <v>0</v>
      </c>
      <c r="BL999" s="18" t="s">
        <v>173</v>
      </c>
      <c r="BM999" s="143" t="s">
        <v>1001</v>
      </c>
    </row>
    <row r="1000" spans="2:65" s="1" customFormat="1">
      <c r="B1000" s="33"/>
      <c r="D1000" s="145" t="s">
        <v>175</v>
      </c>
      <c r="F1000" s="146" t="s">
        <v>1002</v>
      </c>
      <c r="I1000" s="147"/>
      <c r="L1000" s="33"/>
      <c r="M1000" s="148"/>
      <c r="T1000" s="54"/>
      <c r="AT1000" s="18" t="s">
        <v>175</v>
      </c>
      <c r="AU1000" s="18" t="s">
        <v>85</v>
      </c>
    </row>
    <row r="1001" spans="2:65" s="1" customFormat="1" ht="24.2" customHeight="1">
      <c r="B1001" s="33"/>
      <c r="C1001" s="132" t="s">
        <v>1003</v>
      </c>
      <c r="D1001" s="132" t="s">
        <v>168</v>
      </c>
      <c r="E1001" s="133" t="s">
        <v>1004</v>
      </c>
      <c r="F1001" s="134" t="s">
        <v>1005</v>
      </c>
      <c r="G1001" s="135" t="s">
        <v>197</v>
      </c>
      <c r="H1001" s="136">
        <v>68.754999999999995</v>
      </c>
      <c r="I1001" s="137"/>
      <c r="J1001" s="138">
        <f>ROUND(I1001*H1001,2)</f>
        <v>0</v>
      </c>
      <c r="K1001" s="134" t="s">
        <v>172</v>
      </c>
      <c r="L1001" s="33"/>
      <c r="M1001" s="139" t="s">
        <v>19</v>
      </c>
      <c r="N1001" s="140" t="s">
        <v>44</v>
      </c>
      <c r="P1001" s="141">
        <f>O1001*H1001</f>
        <v>0</v>
      </c>
      <c r="Q1001" s="141">
        <v>0</v>
      </c>
      <c r="R1001" s="141">
        <f>Q1001*H1001</f>
        <v>0</v>
      </c>
      <c r="S1001" s="141">
        <v>0</v>
      </c>
      <c r="T1001" s="142">
        <f>S1001*H1001</f>
        <v>0</v>
      </c>
      <c r="AR1001" s="143" t="s">
        <v>173</v>
      </c>
      <c r="AT1001" s="143" t="s">
        <v>168</v>
      </c>
      <c r="AU1001" s="143" t="s">
        <v>85</v>
      </c>
      <c r="AY1001" s="18" t="s">
        <v>166</v>
      </c>
      <c r="BE1001" s="144">
        <f>IF(N1001="základní",J1001,0)</f>
        <v>0</v>
      </c>
      <c r="BF1001" s="144">
        <f>IF(N1001="snížená",J1001,0)</f>
        <v>0</v>
      </c>
      <c r="BG1001" s="144">
        <f>IF(N1001="zákl. přenesená",J1001,0)</f>
        <v>0</v>
      </c>
      <c r="BH1001" s="144">
        <f>IF(N1001="sníž. přenesená",J1001,0)</f>
        <v>0</v>
      </c>
      <c r="BI1001" s="144">
        <f>IF(N1001="nulová",J1001,0)</f>
        <v>0</v>
      </c>
      <c r="BJ1001" s="18" t="s">
        <v>85</v>
      </c>
      <c r="BK1001" s="144">
        <f>ROUND(I1001*H1001,2)</f>
        <v>0</v>
      </c>
      <c r="BL1001" s="18" t="s">
        <v>173</v>
      </c>
      <c r="BM1001" s="143" t="s">
        <v>1006</v>
      </c>
    </row>
    <row r="1002" spans="2:65" s="1" customFormat="1">
      <c r="B1002" s="33"/>
      <c r="D1002" s="145" t="s">
        <v>175</v>
      </c>
      <c r="F1002" s="146" t="s">
        <v>1007</v>
      </c>
      <c r="I1002" s="147"/>
      <c r="L1002" s="33"/>
      <c r="M1002" s="148"/>
      <c r="T1002" s="54"/>
      <c r="AT1002" s="18" t="s">
        <v>175</v>
      </c>
      <c r="AU1002" s="18" t="s">
        <v>85</v>
      </c>
    </row>
    <row r="1003" spans="2:65" s="1" customFormat="1" ht="24.2" customHeight="1">
      <c r="B1003" s="33"/>
      <c r="C1003" s="132" t="s">
        <v>1008</v>
      </c>
      <c r="D1003" s="132" t="s">
        <v>168</v>
      </c>
      <c r="E1003" s="133" t="s">
        <v>1009</v>
      </c>
      <c r="F1003" s="134" t="s">
        <v>1010</v>
      </c>
      <c r="G1003" s="135" t="s">
        <v>197</v>
      </c>
      <c r="H1003" s="136">
        <v>11.329000000000001</v>
      </c>
      <c r="I1003" s="137"/>
      <c r="J1003" s="138">
        <f>ROUND(I1003*H1003,2)</f>
        <v>0</v>
      </c>
      <c r="K1003" s="134" t="s">
        <v>172</v>
      </c>
      <c r="L1003" s="33"/>
      <c r="M1003" s="139" t="s">
        <v>19</v>
      </c>
      <c r="N1003" s="140" t="s">
        <v>44</v>
      </c>
      <c r="P1003" s="141">
        <f>O1003*H1003</f>
        <v>0</v>
      </c>
      <c r="Q1003" s="141">
        <v>0</v>
      </c>
      <c r="R1003" s="141">
        <f>Q1003*H1003</f>
        <v>0</v>
      </c>
      <c r="S1003" s="141">
        <v>0</v>
      </c>
      <c r="T1003" s="142">
        <f>S1003*H1003</f>
        <v>0</v>
      </c>
      <c r="AR1003" s="143" t="s">
        <v>173</v>
      </c>
      <c r="AT1003" s="143" t="s">
        <v>168</v>
      </c>
      <c r="AU1003" s="143" t="s">
        <v>85</v>
      </c>
      <c r="AY1003" s="18" t="s">
        <v>166</v>
      </c>
      <c r="BE1003" s="144">
        <f>IF(N1003="základní",J1003,0)</f>
        <v>0</v>
      </c>
      <c r="BF1003" s="144">
        <f>IF(N1003="snížená",J1003,0)</f>
        <v>0</v>
      </c>
      <c r="BG1003" s="144">
        <f>IF(N1003="zákl. přenesená",J1003,0)</f>
        <v>0</v>
      </c>
      <c r="BH1003" s="144">
        <f>IF(N1003="sníž. přenesená",J1003,0)</f>
        <v>0</v>
      </c>
      <c r="BI1003" s="144">
        <f>IF(N1003="nulová",J1003,0)</f>
        <v>0</v>
      </c>
      <c r="BJ1003" s="18" t="s">
        <v>85</v>
      </c>
      <c r="BK1003" s="144">
        <f>ROUND(I1003*H1003,2)</f>
        <v>0</v>
      </c>
      <c r="BL1003" s="18" t="s">
        <v>173</v>
      </c>
      <c r="BM1003" s="143" t="s">
        <v>1011</v>
      </c>
    </row>
    <row r="1004" spans="2:65" s="1" customFormat="1">
      <c r="B1004" s="33"/>
      <c r="D1004" s="145" t="s">
        <v>175</v>
      </c>
      <c r="F1004" s="146" t="s">
        <v>1012</v>
      </c>
      <c r="I1004" s="147"/>
      <c r="L1004" s="33"/>
      <c r="M1004" s="148"/>
      <c r="T1004" s="54"/>
      <c r="AT1004" s="18" t="s">
        <v>175</v>
      </c>
      <c r="AU1004" s="18" t="s">
        <v>85</v>
      </c>
    </row>
    <row r="1005" spans="2:65" s="1" customFormat="1" ht="24.2" customHeight="1">
      <c r="B1005" s="33"/>
      <c r="C1005" s="132" t="s">
        <v>1013</v>
      </c>
      <c r="D1005" s="132" t="s">
        <v>168</v>
      </c>
      <c r="E1005" s="133" t="s">
        <v>1014</v>
      </c>
      <c r="F1005" s="134" t="s">
        <v>1015</v>
      </c>
      <c r="G1005" s="135" t="s">
        <v>197</v>
      </c>
      <c r="H1005" s="136">
        <v>6.9139999999999997</v>
      </c>
      <c r="I1005" s="137"/>
      <c r="J1005" s="138">
        <f>ROUND(I1005*H1005,2)</f>
        <v>0</v>
      </c>
      <c r="K1005" s="134" t="s">
        <v>172</v>
      </c>
      <c r="L1005" s="33"/>
      <c r="M1005" s="139" t="s">
        <v>19</v>
      </c>
      <c r="N1005" s="140" t="s">
        <v>44</v>
      </c>
      <c r="P1005" s="141">
        <f>O1005*H1005</f>
        <v>0</v>
      </c>
      <c r="Q1005" s="141">
        <v>0</v>
      </c>
      <c r="R1005" s="141">
        <f>Q1005*H1005</f>
        <v>0</v>
      </c>
      <c r="S1005" s="141">
        <v>0</v>
      </c>
      <c r="T1005" s="142">
        <f>S1005*H1005</f>
        <v>0</v>
      </c>
      <c r="AR1005" s="143" t="s">
        <v>173</v>
      </c>
      <c r="AT1005" s="143" t="s">
        <v>168</v>
      </c>
      <c r="AU1005" s="143" t="s">
        <v>85</v>
      </c>
      <c r="AY1005" s="18" t="s">
        <v>166</v>
      </c>
      <c r="BE1005" s="144">
        <f>IF(N1005="základní",J1005,0)</f>
        <v>0</v>
      </c>
      <c r="BF1005" s="144">
        <f>IF(N1005="snížená",J1005,0)</f>
        <v>0</v>
      </c>
      <c r="BG1005" s="144">
        <f>IF(N1005="zákl. přenesená",J1005,0)</f>
        <v>0</v>
      </c>
      <c r="BH1005" s="144">
        <f>IF(N1005="sníž. přenesená",J1005,0)</f>
        <v>0</v>
      </c>
      <c r="BI1005" s="144">
        <f>IF(N1005="nulová",J1005,0)</f>
        <v>0</v>
      </c>
      <c r="BJ1005" s="18" t="s">
        <v>85</v>
      </c>
      <c r="BK1005" s="144">
        <f>ROUND(I1005*H1005,2)</f>
        <v>0</v>
      </c>
      <c r="BL1005" s="18" t="s">
        <v>173</v>
      </c>
      <c r="BM1005" s="143" t="s">
        <v>1016</v>
      </c>
    </row>
    <row r="1006" spans="2:65" s="1" customFormat="1">
      <c r="B1006" s="33"/>
      <c r="D1006" s="145" t="s">
        <v>175</v>
      </c>
      <c r="F1006" s="146" t="s">
        <v>1017</v>
      </c>
      <c r="I1006" s="147"/>
      <c r="L1006" s="33"/>
      <c r="M1006" s="148"/>
      <c r="T1006" s="54"/>
      <c r="AT1006" s="18" t="s">
        <v>175</v>
      </c>
      <c r="AU1006" s="18" t="s">
        <v>85</v>
      </c>
    </row>
    <row r="1007" spans="2:65" s="1" customFormat="1" ht="24.2" customHeight="1">
      <c r="B1007" s="33"/>
      <c r="C1007" s="132" t="s">
        <v>1018</v>
      </c>
      <c r="D1007" s="132" t="s">
        <v>168</v>
      </c>
      <c r="E1007" s="133" t="s">
        <v>1019</v>
      </c>
      <c r="F1007" s="134" t="s">
        <v>1020</v>
      </c>
      <c r="G1007" s="135" t="s">
        <v>197</v>
      </c>
      <c r="H1007" s="136">
        <v>68.745999999999995</v>
      </c>
      <c r="I1007" s="137"/>
      <c r="J1007" s="138">
        <f>ROUND(I1007*H1007,2)</f>
        <v>0</v>
      </c>
      <c r="K1007" s="134" t="s">
        <v>172</v>
      </c>
      <c r="L1007" s="33"/>
      <c r="M1007" s="139" t="s">
        <v>19</v>
      </c>
      <c r="N1007" s="140" t="s">
        <v>44</v>
      </c>
      <c r="P1007" s="141">
        <f>O1007*H1007</f>
        <v>0</v>
      </c>
      <c r="Q1007" s="141">
        <v>0</v>
      </c>
      <c r="R1007" s="141">
        <f>Q1007*H1007</f>
        <v>0</v>
      </c>
      <c r="S1007" s="141">
        <v>0</v>
      </c>
      <c r="T1007" s="142">
        <f>S1007*H1007</f>
        <v>0</v>
      </c>
      <c r="AR1007" s="143" t="s">
        <v>173</v>
      </c>
      <c r="AT1007" s="143" t="s">
        <v>168</v>
      </c>
      <c r="AU1007" s="143" t="s">
        <v>85</v>
      </c>
      <c r="AY1007" s="18" t="s">
        <v>166</v>
      </c>
      <c r="BE1007" s="144">
        <f>IF(N1007="základní",J1007,0)</f>
        <v>0</v>
      </c>
      <c r="BF1007" s="144">
        <f>IF(N1007="snížená",J1007,0)</f>
        <v>0</v>
      </c>
      <c r="BG1007" s="144">
        <f>IF(N1007="zákl. přenesená",J1007,0)</f>
        <v>0</v>
      </c>
      <c r="BH1007" s="144">
        <f>IF(N1007="sníž. přenesená",J1007,0)</f>
        <v>0</v>
      </c>
      <c r="BI1007" s="144">
        <f>IF(N1007="nulová",J1007,0)</f>
        <v>0</v>
      </c>
      <c r="BJ1007" s="18" t="s">
        <v>85</v>
      </c>
      <c r="BK1007" s="144">
        <f>ROUND(I1007*H1007,2)</f>
        <v>0</v>
      </c>
      <c r="BL1007" s="18" t="s">
        <v>173</v>
      </c>
      <c r="BM1007" s="143" t="s">
        <v>1021</v>
      </c>
    </row>
    <row r="1008" spans="2:65" s="1" customFormat="1">
      <c r="B1008" s="33"/>
      <c r="D1008" s="145" t="s">
        <v>175</v>
      </c>
      <c r="F1008" s="146" t="s">
        <v>1022</v>
      </c>
      <c r="I1008" s="147"/>
      <c r="L1008" s="33"/>
      <c r="M1008" s="148"/>
      <c r="T1008" s="54"/>
      <c r="AT1008" s="18" t="s">
        <v>175</v>
      </c>
      <c r="AU1008" s="18" t="s">
        <v>85</v>
      </c>
    </row>
    <row r="1009" spans="2:65" s="11" customFormat="1" ht="22.9" customHeight="1">
      <c r="B1009" s="120"/>
      <c r="D1009" s="121" t="s">
        <v>71</v>
      </c>
      <c r="E1009" s="130" t="s">
        <v>1023</v>
      </c>
      <c r="F1009" s="130" t="s">
        <v>1024</v>
      </c>
      <c r="I1009" s="123"/>
      <c r="J1009" s="131">
        <f>BK1009</f>
        <v>0</v>
      </c>
      <c r="L1009" s="120"/>
      <c r="M1009" s="125"/>
      <c r="P1009" s="126">
        <f>SUM(P1010:P1011)</f>
        <v>0</v>
      </c>
      <c r="R1009" s="126">
        <f>SUM(R1010:R1011)</f>
        <v>0</v>
      </c>
      <c r="T1009" s="127">
        <f>SUM(T1010:T1011)</f>
        <v>0</v>
      </c>
      <c r="AR1009" s="121" t="s">
        <v>79</v>
      </c>
      <c r="AT1009" s="128" t="s">
        <v>71</v>
      </c>
      <c r="AU1009" s="128" t="s">
        <v>79</v>
      </c>
      <c r="AY1009" s="121" t="s">
        <v>166</v>
      </c>
      <c r="BK1009" s="129">
        <f>SUM(BK1010:BK1011)</f>
        <v>0</v>
      </c>
    </row>
    <row r="1010" spans="2:65" s="1" customFormat="1" ht="33" customHeight="1">
      <c r="B1010" s="33"/>
      <c r="C1010" s="132" t="s">
        <v>1025</v>
      </c>
      <c r="D1010" s="132" t="s">
        <v>168</v>
      </c>
      <c r="E1010" s="133" t="s">
        <v>1026</v>
      </c>
      <c r="F1010" s="134" t="s">
        <v>1027</v>
      </c>
      <c r="G1010" s="135" t="s">
        <v>197</v>
      </c>
      <c r="H1010" s="136">
        <v>207.41300000000001</v>
      </c>
      <c r="I1010" s="137"/>
      <c r="J1010" s="138">
        <f>ROUND(I1010*H1010,2)</f>
        <v>0</v>
      </c>
      <c r="K1010" s="134" t="s">
        <v>172</v>
      </c>
      <c r="L1010" s="33"/>
      <c r="M1010" s="139" t="s">
        <v>19</v>
      </c>
      <c r="N1010" s="140" t="s">
        <v>44</v>
      </c>
      <c r="P1010" s="141">
        <f>O1010*H1010</f>
        <v>0</v>
      </c>
      <c r="Q1010" s="141">
        <v>0</v>
      </c>
      <c r="R1010" s="141">
        <f>Q1010*H1010</f>
        <v>0</v>
      </c>
      <c r="S1010" s="141">
        <v>0</v>
      </c>
      <c r="T1010" s="142">
        <f>S1010*H1010</f>
        <v>0</v>
      </c>
      <c r="AR1010" s="143" t="s">
        <v>173</v>
      </c>
      <c r="AT1010" s="143" t="s">
        <v>168</v>
      </c>
      <c r="AU1010" s="143" t="s">
        <v>85</v>
      </c>
      <c r="AY1010" s="18" t="s">
        <v>166</v>
      </c>
      <c r="BE1010" s="144">
        <f>IF(N1010="základní",J1010,0)</f>
        <v>0</v>
      </c>
      <c r="BF1010" s="144">
        <f>IF(N1010="snížená",J1010,0)</f>
        <v>0</v>
      </c>
      <c r="BG1010" s="144">
        <f>IF(N1010="zákl. přenesená",J1010,0)</f>
        <v>0</v>
      </c>
      <c r="BH1010" s="144">
        <f>IF(N1010="sníž. přenesená",J1010,0)</f>
        <v>0</v>
      </c>
      <c r="BI1010" s="144">
        <f>IF(N1010="nulová",J1010,0)</f>
        <v>0</v>
      </c>
      <c r="BJ1010" s="18" t="s">
        <v>85</v>
      </c>
      <c r="BK1010" s="144">
        <f>ROUND(I1010*H1010,2)</f>
        <v>0</v>
      </c>
      <c r="BL1010" s="18" t="s">
        <v>173</v>
      </c>
      <c r="BM1010" s="143" t="s">
        <v>1028</v>
      </c>
    </row>
    <row r="1011" spans="2:65" s="1" customFormat="1">
      <c r="B1011" s="33"/>
      <c r="D1011" s="145" t="s">
        <v>175</v>
      </c>
      <c r="F1011" s="146" t="s">
        <v>1029</v>
      </c>
      <c r="I1011" s="147"/>
      <c r="L1011" s="33"/>
      <c r="M1011" s="148"/>
      <c r="T1011" s="54"/>
      <c r="AT1011" s="18" t="s">
        <v>175</v>
      </c>
      <c r="AU1011" s="18" t="s">
        <v>85</v>
      </c>
    </row>
    <row r="1012" spans="2:65" s="11" customFormat="1" ht="25.9" customHeight="1">
      <c r="B1012" s="120"/>
      <c r="D1012" s="121" t="s">
        <v>71</v>
      </c>
      <c r="E1012" s="122" t="s">
        <v>1030</v>
      </c>
      <c r="F1012" s="122" t="s">
        <v>1031</v>
      </c>
      <c r="I1012" s="123"/>
      <c r="J1012" s="124">
        <f>BK1012</f>
        <v>0</v>
      </c>
      <c r="L1012" s="120"/>
      <c r="M1012" s="125"/>
      <c r="P1012" s="126">
        <f>P1013+P1022+P1091+P1112+P1125+P1221+P1245+P1340+P1547+P1625+P1654</f>
        <v>0</v>
      </c>
      <c r="R1012" s="126">
        <f>R1013+R1022+R1091+R1112+R1125+R1221+R1245+R1340+R1547+R1625+R1654</f>
        <v>12.050460920000003</v>
      </c>
      <c r="T1012" s="127">
        <f>T1013+T1022+T1091+T1112+T1125+T1221+T1245+T1340+T1547+T1625+T1654</f>
        <v>3.4688011099999998</v>
      </c>
      <c r="AR1012" s="121" t="s">
        <v>85</v>
      </c>
      <c r="AT1012" s="128" t="s">
        <v>71</v>
      </c>
      <c r="AU1012" s="128" t="s">
        <v>72</v>
      </c>
      <c r="AY1012" s="121" t="s">
        <v>166</v>
      </c>
      <c r="BK1012" s="129">
        <f>BK1013+BK1022+BK1091+BK1112+BK1125+BK1221+BK1245+BK1340+BK1547+BK1625+BK1654</f>
        <v>0</v>
      </c>
    </row>
    <row r="1013" spans="2:65" s="11" customFormat="1" ht="22.9" customHeight="1">
      <c r="B1013" s="120"/>
      <c r="D1013" s="121" t="s">
        <v>71</v>
      </c>
      <c r="E1013" s="130" t="s">
        <v>1032</v>
      </c>
      <c r="F1013" s="130" t="s">
        <v>1033</v>
      </c>
      <c r="I1013" s="123"/>
      <c r="J1013" s="131">
        <f>BK1013</f>
        <v>0</v>
      </c>
      <c r="L1013" s="120"/>
      <c r="M1013" s="125"/>
      <c r="P1013" s="126">
        <f>SUM(P1014:P1021)</f>
        <v>0</v>
      </c>
      <c r="R1013" s="126">
        <f>SUM(R1014:R1021)</f>
        <v>4.3969200000000007E-2</v>
      </c>
      <c r="T1013" s="127">
        <f>SUM(T1014:T1021)</f>
        <v>0</v>
      </c>
      <c r="AR1013" s="121" t="s">
        <v>85</v>
      </c>
      <c r="AT1013" s="128" t="s">
        <v>71</v>
      </c>
      <c r="AU1013" s="128" t="s">
        <v>79</v>
      </c>
      <c r="AY1013" s="121" t="s">
        <v>166</v>
      </c>
      <c r="BK1013" s="129">
        <f>SUM(BK1014:BK1021)</f>
        <v>0</v>
      </c>
    </row>
    <row r="1014" spans="2:65" s="1" customFormat="1" ht="24.2" customHeight="1">
      <c r="B1014" s="33"/>
      <c r="C1014" s="132" t="s">
        <v>1034</v>
      </c>
      <c r="D1014" s="132" t="s">
        <v>168</v>
      </c>
      <c r="E1014" s="133" t="s">
        <v>1035</v>
      </c>
      <c r="F1014" s="134" t="s">
        <v>1036</v>
      </c>
      <c r="G1014" s="135" t="s">
        <v>232</v>
      </c>
      <c r="H1014" s="136">
        <v>36.338000000000001</v>
      </c>
      <c r="I1014" s="137"/>
      <c r="J1014" s="138">
        <f>ROUND(I1014*H1014,2)</f>
        <v>0</v>
      </c>
      <c r="K1014" s="134" t="s">
        <v>172</v>
      </c>
      <c r="L1014" s="33"/>
      <c r="M1014" s="139" t="s">
        <v>19</v>
      </c>
      <c r="N1014" s="140" t="s">
        <v>44</v>
      </c>
      <c r="P1014" s="141">
        <f>O1014*H1014</f>
        <v>0</v>
      </c>
      <c r="Q1014" s="141">
        <v>0</v>
      </c>
      <c r="R1014" s="141">
        <f>Q1014*H1014</f>
        <v>0</v>
      </c>
      <c r="S1014" s="141">
        <v>0</v>
      </c>
      <c r="T1014" s="142">
        <f>S1014*H1014</f>
        <v>0</v>
      </c>
      <c r="AR1014" s="143" t="s">
        <v>291</v>
      </c>
      <c r="AT1014" s="143" t="s">
        <v>168</v>
      </c>
      <c r="AU1014" s="143" t="s">
        <v>85</v>
      </c>
      <c r="AY1014" s="18" t="s">
        <v>166</v>
      </c>
      <c r="BE1014" s="144">
        <f>IF(N1014="základní",J1014,0)</f>
        <v>0</v>
      </c>
      <c r="BF1014" s="144">
        <f>IF(N1014="snížená",J1014,0)</f>
        <v>0</v>
      </c>
      <c r="BG1014" s="144">
        <f>IF(N1014="zákl. přenesená",J1014,0)</f>
        <v>0</v>
      </c>
      <c r="BH1014" s="144">
        <f>IF(N1014="sníž. přenesená",J1014,0)</f>
        <v>0</v>
      </c>
      <c r="BI1014" s="144">
        <f>IF(N1014="nulová",J1014,0)</f>
        <v>0</v>
      </c>
      <c r="BJ1014" s="18" t="s">
        <v>85</v>
      </c>
      <c r="BK1014" s="144">
        <f>ROUND(I1014*H1014,2)</f>
        <v>0</v>
      </c>
      <c r="BL1014" s="18" t="s">
        <v>291</v>
      </c>
      <c r="BM1014" s="143" t="s">
        <v>1037</v>
      </c>
    </row>
    <row r="1015" spans="2:65" s="1" customFormat="1">
      <c r="B1015" s="33"/>
      <c r="D1015" s="145" t="s">
        <v>175</v>
      </c>
      <c r="F1015" s="146" t="s">
        <v>1038</v>
      </c>
      <c r="I1015" s="147"/>
      <c r="L1015" s="33"/>
      <c r="M1015" s="148"/>
      <c r="T1015" s="54"/>
      <c r="AT1015" s="18" t="s">
        <v>175</v>
      </c>
      <c r="AU1015" s="18" t="s">
        <v>85</v>
      </c>
    </row>
    <row r="1016" spans="2:65" s="12" customFormat="1">
      <c r="B1016" s="149"/>
      <c r="D1016" s="150" t="s">
        <v>177</v>
      </c>
      <c r="E1016" s="151" t="s">
        <v>19</v>
      </c>
      <c r="F1016" s="152" t="s">
        <v>1039</v>
      </c>
      <c r="H1016" s="151" t="s">
        <v>19</v>
      </c>
      <c r="I1016" s="153"/>
      <c r="L1016" s="149"/>
      <c r="M1016" s="154"/>
      <c r="T1016" s="155"/>
      <c r="AT1016" s="151" t="s">
        <v>177</v>
      </c>
      <c r="AU1016" s="151" t="s">
        <v>85</v>
      </c>
      <c r="AV1016" s="12" t="s">
        <v>79</v>
      </c>
      <c r="AW1016" s="12" t="s">
        <v>33</v>
      </c>
      <c r="AX1016" s="12" t="s">
        <v>72</v>
      </c>
      <c r="AY1016" s="151" t="s">
        <v>166</v>
      </c>
    </row>
    <row r="1017" spans="2:65" s="13" customFormat="1">
      <c r="B1017" s="156"/>
      <c r="D1017" s="150" t="s">
        <v>177</v>
      </c>
      <c r="E1017" s="157" t="s">
        <v>19</v>
      </c>
      <c r="F1017" s="158" t="s">
        <v>1040</v>
      </c>
      <c r="H1017" s="159">
        <v>36.338000000000001</v>
      </c>
      <c r="I1017" s="160"/>
      <c r="L1017" s="156"/>
      <c r="M1017" s="161"/>
      <c r="T1017" s="162"/>
      <c r="AT1017" s="157" t="s">
        <v>177</v>
      </c>
      <c r="AU1017" s="157" t="s">
        <v>85</v>
      </c>
      <c r="AV1017" s="13" t="s">
        <v>85</v>
      </c>
      <c r="AW1017" s="13" t="s">
        <v>33</v>
      </c>
      <c r="AX1017" s="13" t="s">
        <v>79</v>
      </c>
      <c r="AY1017" s="157" t="s">
        <v>166</v>
      </c>
    </row>
    <row r="1018" spans="2:65" s="1" customFormat="1" ht="16.5" customHeight="1">
      <c r="B1018" s="33"/>
      <c r="C1018" s="177" t="s">
        <v>1041</v>
      </c>
      <c r="D1018" s="177" t="s">
        <v>488</v>
      </c>
      <c r="E1018" s="178" t="s">
        <v>1042</v>
      </c>
      <c r="F1018" s="179" t="s">
        <v>1043</v>
      </c>
      <c r="G1018" s="180" t="s">
        <v>232</v>
      </c>
      <c r="H1018" s="181">
        <v>39.972000000000001</v>
      </c>
      <c r="I1018" s="182"/>
      <c r="J1018" s="183">
        <f>ROUND(I1018*H1018,2)</f>
        <v>0</v>
      </c>
      <c r="K1018" s="179" t="s">
        <v>172</v>
      </c>
      <c r="L1018" s="184"/>
      <c r="M1018" s="185" t="s">
        <v>19</v>
      </c>
      <c r="N1018" s="186" t="s">
        <v>44</v>
      </c>
      <c r="P1018" s="141">
        <f>O1018*H1018</f>
        <v>0</v>
      </c>
      <c r="Q1018" s="141">
        <v>1.1000000000000001E-3</v>
      </c>
      <c r="R1018" s="141">
        <f>Q1018*H1018</f>
        <v>4.3969200000000007E-2</v>
      </c>
      <c r="S1018" s="141">
        <v>0</v>
      </c>
      <c r="T1018" s="142">
        <f>S1018*H1018</f>
        <v>0</v>
      </c>
      <c r="AR1018" s="143" t="s">
        <v>479</v>
      </c>
      <c r="AT1018" s="143" t="s">
        <v>488</v>
      </c>
      <c r="AU1018" s="143" t="s">
        <v>85</v>
      </c>
      <c r="AY1018" s="18" t="s">
        <v>166</v>
      </c>
      <c r="BE1018" s="144">
        <f>IF(N1018="základní",J1018,0)</f>
        <v>0</v>
      </c>
      <c r="BF1018" s="144">
        <f>IF(N1018="snížená",J1018,0)</f>
        <v>0</v>
      </c>
      <c r="BG1018" s="144">
        <f>IF(N1018="zákl. přenesená",J1018,0)</f>
        <v>0</v>
      </c>
      <c r="BH1018" s="144">
        <f>IF(N1018="sníž. přenesená",J1018,0)</f>
        <v>0</v>
      </c>
      <c r="BI1018" s="144">
        <f>IF(N1018="nulová",J1018,0)</f>
        <v>0</v>
      </c>
      <c r="BJ1018" s="18" t="s">
        <v>85</v>
      </c>
      <c r="BK1018" s="144">
        <f>ROUND(I1018*H1018,2)</f>
        <v>0</v>
      </c>
      <c r="BL1018" s="18" t="s">
        <v>291</v>
      </c>
      <c r="BM1018" s="143" t="s">
        <v>1044</v>
      </c>
    </row>
    <row r="1019" spans="2:65" s="13" customFormat="1">
      <c r="B1019" s="156"/>
      <c r="D1019" s="150" t="s">
        <v>177</v>
      </c>
      <c r="F1019" s="158" t="s">
        <v>1045</v>
      </c>
      <c r="H1019" s="159">
        <v>39.972000000000001</v>
      </c>
      <c r="I1019" s="160"/>
      <c r="L1019" s="156"/>
      <c r="M1019" s="161"/>
      <c r="T1019" s="162"/>
      <c r="AT1019" s="157" t="s">
        <v>177</v>
      </c>
      <c r="AU1019" s="157" t="s">
        <v>85</v>
      </c>
      <c r="AV1019" s="13" t="s">
        <v>85</v>
      </c>
      <c r="AW1019" s="13" t="s">
        <v>4</v>
      </c>
      <c r="AX1019" s="13" t="s">
        <v>79</v>
      </c>
      <c r="AY1019" s="157" t="s">
        <v>166</v>
      </c>
    </row>
    <row r="1020" spans="2:65" s="1" customFormat="1" ht="24.2" customHeight="1">
      <c r="B1020" s="33"/>
      <c r="C1020" s="132" t="s">
        <v>1046</v>
      </c>
      <c r="D1020" s="132" t="s">
        <v>168</v>
      </c>
      <c r="E1020" s="133" t="s">
        <v>1047</v>
      </c>
      <c r="F1020" s="134" t="s">
        <v>1048</v>
      </c>
      <c r="G1020" s="135" t="s">
        <v>1049</v>
      </c>
      <c r="H1020" s="187"/>
      <c r="I1020" s="137"/>
      <c r="J1020" s="138">
        <f>ROUND(I1020*H1020,2)</f>
        <v>0</v>
      </c>
      <c r="K1020" s="134" t="s">
        <v>172</v>
      </c>
      <c r="L1020" s="33"/>
      <c r="M1020" s="139" t="s">
        <v>19</v>
      </c>
      <c r="N1020" s="140" t="s">
        <v>44</v>
      </c>
      <c r="P1020" s="141">
        <f>O1020*H1020</f>
        <v>0</v>
      </c>
      <c r="Q1020" s="141">
        <v>0</v>
      </c>
      <c r="R1020" s="141">
        <f>Q1020*H1020</f>
        <v>0</v>
      </c>
      <c r="S1020" s="141">
        <v>0</v>
      </c>
      <c r="T1020" s="142">
        <f>S1020*H1020</f>
        <v>0</v>
      </c>
      <c r="AR1020" s="143" t="s">
        <v>291</v>
      </c>
      <c r="AT1020" s="143" t="s">
        <v>168</v>
      </c>
      <c r="AU1020" s="143" t="s">
        <v>85</v>
      </c>
      <c r="AY1020" s="18" t="s">
        <v>166</v>
      </c>
      <c r="BE1020" s="144">
        <f>IF(N1020="základní",J1020,0)</f>
        <v>0</v>
      </c>
      <c r="BF1020" s="144">
        <f>IF(N1020="snížená",J1020,0)</f>
        <v>0</v>
      </c>
      <c r="BG1020" s="144">
        <f>IF(N1020="zákl. přenesená",J1020,0)</f>
        <v>0</v>
      </c>
      <c r="BH1020" s="144">
        <f>IF(N1020="sníž. přenesená",J1020,0)</f>
        <v>0</v>
      </c>
      <c r="BI1020" s="144">
        <f>IF(N1020="nulová",J1020,0)</f>
        <v>0</v>
      </c>
      <c r="BJ1020" s="18" t="s">
        <v>85</v>
      </c>
      <c r="BK1020" s="144">
        <f>ROUND(I1020*H1020,2)</f>
        <v>0</v>
      </c>
      <c r="BL1020" s="18" t="s">
        <v>291</v>
      </c>
      <c r="BM1020" s="143" t="s">
        <v>1050</v>
      </c>
    </row>
    <row r="1021" spans="2:65" s="1" customFormat="1">
      <c r="B1021" s="33"/>
      <c r="D1021" s="145" t="s">
        <v>175</v>
      </c>
      <c r="F1021" s="146" t="s">
        <v>1051</v>
      </c>
      <c r="I1021" s="147"/>
      <c r="L1021" s="33"/>
      <c r="M1021" s="148"/>
      <c r="T1021" s="54"/>
      <c r="AT1021" s="18" t="s">
        <v>175</v>
      </c>
      <c r="AU1021" s="18" t="s">
        <v>85</v>
      </c>
    </row>
    <row r="1022" spans="2:65" s="11" customFormat="1" ht="22.9" customHeight="1">
      <c r="B1022" s="120"/>
      <c r="D1022" s="121" t="s">
        <v>71</v>
      </c>
      <c r="E1022" s="130" t="s">
        <v>1052</v>
      </c>
      <c r="F1022" s="130" t="s">
        <v>1053</v>
      </c>
      <c r="I1022" s="123"/>
      <c r="J1022" s="131">
        <f>BK1022</f>
        <v>0</v>
      </c>
      <c r="L1022" s="120"/>
      <c r="M1022" s="125"/>
      <c r="P1022" s="126">
        <f>SUM(P1023:P1090)</f>
        <v>0</v>
      </c>
      <c r="R1022" s="126">
        <f>SUM(R1023:R1090)</f>
        <v>2.3042E-2</v>
      </c>
      <c r="T1022" s="127">
        <f>SUM(T1023:T1090)</f>
        <v>0</v>
      </c>
      <c r="AR1022" s="121" t="s">
        <v>85</v>
      </c>
      <c r="AT1022" s="128" t="s">
        <v>71</v>
      </c>
      <c r="AU1022" s="128" t="s">
        <v>79</v>
      </c>
      <c r="AY1022" s="121" t="s">
        <v>166</v>
      </c>
      <c r="BK1022" s="129">
        <f>SUM(BK1023:BK1090)</f>
        <v>0</v>
      </c>
    </row>
    <row r="1023" spans="2:65" s="1" customFormat="1" ht="16.5" customHeight="1">
      <c r="B1023" s="33"/>
      <c r="C1023" s="132" t="s">
        <v>1054</v>
      </c>
      <c r="D1023" s="132" t="s">
        <v>168</v>
      </c>
      <c r="E1023" s="133" t="s">
        <v>1055</v>
      </c>
      <c r="F1023" s="134" t="s">
        <v>1056</v>
      </c>
      <c r="G1023" s="135" t="s">
        <v>265</v>
      </c>
      <c r="H1023" s="136">
        <v>5</v>
      </c>
      <c r="I1023" s="137"/>
      <c r="J1023" s="138">
        <f>ROUND(I1023*H1023,2)</f>
        <v>0</v>
      </c>
      <c r="K1023" s="134" t="s">
        <v>172</v>
      </c>
      <c r="L1023" s="33"/>
      <c r="M1023" s="139" t="s">
        <v>19</v>
      </c>
      <c r="N1023" s="140" t="s">
        <v>44</v>
      </c>
      <c r="P1023" s="141">
        <f>O1023*H1023</f>
        <v>0</v>
      </c>
      <c r="Q1023" s="141">
        <v>0</v>
      </c>
      <c r="R1023" s="141">
        <f>Q1023*H1023</f>
        <v>0</v>
      </c>
      <c r="S1023" s="141">
        <v>0</v>
      </c>
      <c r="T1023" s="142">
        <f>S1023*H1023</f>
        <v>0</v>
      </c>
      <c r="AR1023" s="143" t="s">
        <v>291</v>
      </c>
      <c r="AT1023" s="143" t="s">
        <v>168</v>
      </c>
      <c r="AU1023" s="143" t="s">
        <v>85</v>
      </c>
      <c r="AY1023" s="18" t="s">
        <v>166</v>
      </c>
      <c r="BE1023" s="144">
        <f>IF(N1023="základní",J1023,0)</f>
        <v>0</v>
      </c>
      <c r="BF1023" s="144">
        <f>IF(N1023="snížená",J1023,0)</f>
        <v>0</v>
      </c>
      <c r="BG1023" s="144">
        <f>IF(N1023="zákl. přenesená",J1023,0)</f>
        <v>0</v>
      </c>
      <c r="BH1023" s="144">
        <f>IF(N1023="sníž. přenesená",J1023,0)</f>
        <v>0</v>
      </c>
      <c r="BI1023" s="144">
        <f>IF(N1023="nulová",J1023,0)</f>
        <v>0</v>
      </c>
      <c r="BJ1023" s="18" t="s">
        <v>85</v>
      </c>
      <c r="BK1023" s="144">
        <f>ROUND(I1023*H1023,2)</f>
        <v>0</v>
      </c>
      <c r="BL1023" s="18" t="s">
        <v>291</v>
      </c>
      <c r="BM1023" s="143" t="s">
        <v>1057</v>
      </c>
    </row>
    <row r="1024" spans="2:65" s="1" customFormat="1">
      <c r="B1024" s="33"/>
      <c r="D1024" s="145" t="s">
        <v>175</v>
      </c>
      <c r="F1024" s="146" t="s">
        <v>1058</v>
      </c>
      <c r="I1024" s="147"/>
      <c r="L1024" s="33"/>
      <c r="M1024" s="148"/>
      <c r="T1024" s="54"/>
      <c r="AT1024" s="18" t="s">
        <v>175</v>
      </c>
      <c r="AU1024" s="18" t="s">
        <v>85</v>
      </c>
    </row>
    <row r="1025" spans="2:65" s="12" customFormat="1">
      <c r="B1025" s="149"/>
      <c r="D1025" s="150" t="s">
        <v>177</v>
      </c>
      <c r="E1025" s="151" t="s">
        <v>19</v>
      </c>
      <c r="F1025" s="152" t="s">
        <v>686</v>
      </c>
      <c r="H1025" s="151" t="s">
        <v>19</v>
      </c>
      <c r="I1025" s="153"/>
      <c r="L1025" s="149"/>
      <c r="M1025" s="154"/>
      <c r="T1025" s="155"/>
      <c r="AT1025" s="151" t="s">
        <v>177</v>
      </c>
      <c r="AU1025" s="151" t="s">
        <v>85</v>
      </c>
      <c r="AV1025" s="12" t="s">
        <v>79</v>
      </c>
      <c r="AW1025" s="12" t="s">
        <v>33</v>
      </c>
      <c r="AX1025" s="12" t="s">
        <v>72</v>
      </c>
      <c r="AY1025" s="151" t="s">
        <v>166</v>
      </c>
    </row>
    <row r="1026" spans="2:65" s="13" customFormat="1">
      <c r="B1026" s="156"/>
      <c r="D1026" s="150" t="s">
        <v>177</v>
      </c>
      <c r="E1026" s="157" t="s">
        <v>19</v>
      </c>
      <c r="F1026" s="158" t="s">
        <v>79</v>
      </c>
      <c r="H1026" s="159">
        <v>1</v>
      </c>
      <c r="I1026" s="160"/>
      <c r="L1026" s="156"/>
      <c r="M1026" s="161"/>
      <c r="T1026" s="162"/>
      <c r="AT1026" s="157" t="s">
        <v>177</v>
      </c>
      <c r="AU1026" s="157" t="s">
        <v>85</v>
      </c>
      <c r="AV1026" s="13" t="s">
        <v>85</v>
      </c>
      <c r="AW1026" s="13" t="s">
        <v>33</v>
      </c>
      <c r="AX1026" s="13" t="s">
        <v>72</v>
      </c>
      <c r="AY1026" s="157" t="s">
        <v>166</v>
      </c>
    </row>
    <row r="1027" spans="2:65" s="12" customFormat="1">
      <c r="B1027" s="149"/>
      <c r="D1027" s="150" t="s">
        <v>177</v>
      </c>
      <c r="E1027" s="151" t="s">
        <v>19</v>
      </c>
      <c r="F1027" s="152" t="s">
        <v>687</v>
      </c>
      <c r="H1027" s="151" t="s">
        <v>19</v>
      </c>
      <c r="I1027" s="153"/>
      <c r="L1027" s="149"/>
      <c r="M1027" s="154"/>
      <c r="T1027" s="155"/>
      <c r="AT1027" s="151" t="s">
        <v>177</v>
      </c>
      <c r="AU1027" s="151" t="s">
        <v>85</v>
      </c>
      <c r="AV1027" s="12" t="s">
        <v>79</v>
      </c>
      <c r="AW1027" s="12" t="s">
        <v>33</v>
      </c>
      <c r="AX1027" s="12" t="s">
        <v>72</v>
      </c>
      <c r="AY1027" s="151" t="s">
        <v>166</v>
      </c>
    </row>
    <row r="1028" spans="2:65" s="13" customFormat="1">
      <c r="B1028" s="156"/>
      <c r="D1028" s="150" t="s">
        <v>177</v>
      </c>
      <c r="E1028" s="157" t="s">
        <v>19</v>
      </c>
      <c r="F1028" s="158" t="s">
        <v>79</v>
      </c>
      <c r="H1028" s="159">
        <v>1</v>
      </c>
      <c r="I1028" s="160"/>
      <c r="L1028" s="156"/>
      <c r="M1028" s="161"/>
      <c r="T1028" s="162"/>
      <c r="AT1028" s="157" t="s">
        <v>177</v>
      </c>
      <c r="AU1028" s="157" t="s">
        <v>85</v>
      </c>
      <c r="AV1028" s="13" t="s">
        <v>85</v>
      </c>
      <c r="AW1028" s="13" t="s">
        <v>33</v>
      </c>
      <c r="AX1028" s="13" t="s">
        <v>72</v>
      </c>
      <c r="AY1028" s="157" t="s">
        <v>166</v>
      </c>
    </row>
    <row r="1029" spans="2:65" s="12" customFormat="1">
      <c r="B1029" s="149"/>
      <c r="D1029" s="150" t="s">
        <v>177</v>
      </c>
      <c r="E1029" s="151" t="s">
        <v>19</v>
      </c>
      <c r="F1029" s="152" t="s">
        <v>688</v>
      </c>
      <c r="H1029" s="151" t="s">
        <v>19</v>
      </c>
      <c r="I1029" s="153"/>
      <c r="L1029" s="149"/>
      <c r="M1029" s="154"/>
      <c r="T1029" s="155"/>
      <c r="AT1029" s="151" t="s">
        <v>177</v>
      </c>
      <c r="AU1029" s="151" t="s">
        <v>85</v>
      </c>
      <c r="AV1029" s="12" t="s">
        <v>79</v>
      </c>
      <c r="AW1029" s="12" t="s">
        <v>33</v>
      </c>
      <c r="AX1029" s="12" t="s">
        <v>72</v>
      </c>
      <c r="AY1029" s="151" t="s">
        <v>166</v>
      </c>
    </row>
    <row r="1030" spans="2:65" s="13" customFormat="1">
      <c r="B1030" s="156"/>
      <c r="D1030" s="150" t="s">
        <v>177</v>
      </c>
      <c r="E1030" s="157" t="s">
        <v>19</v>
      </c>
      <c r="F1030" s="158" t="s">
        <v>79</v>
      </c>
      <c r="H1030" s="159">
        <v>1</v>
      </c>
      <c r="I1030" s="160"/>
      <c r="L1030" s="156"/>
      <c r="M1030" s="161"/>
      <c r="T1030" s="162"/>
      <c r="AT1030" s="157" t="s">
        <v>177</v>
      </c>
      <c r="AU1030" s="157" t="s">
        <v>85</v>
      </c>
      <c r="AV1030" s="13" t="s">
        <v>85</v>
      </c>
      <c r="AW1030" s="13" t="s">
        <v>33</v>
      </c>
      <c r="AX1030" s="13" t="s">
        <v>72</v>
      </c>
      <c r="AY1030" s="157" t="s">
        <v>166</v>
      </c>
    </row>
    <row r="1031" spans="2:65" s="12" customFormat="1">
      <c r="B1031" s="149"/>
      <c r="D1031" s="150" t="s">
        <v>177</v>
      </c>
      <c r="E1031" s="151" t="s">
        <v>19</v>
      </c>
      <c r="F1031" s="152" t="s">
        <v>689</v>
      </c>
      <c r="H1031" s="151" t="s">
        <v>19</v>
      </c>
      <c r="I1031" s="153"/>
      <c r="L1031" s="149"/>
      <c r="M1031" s="154"/>
      <c r="T1031" s="155"/>
      <c r="AT1031" s="151" t="s">
        <v>177</v>
      </c>
      <c r="AU1031" s="151" t="s">
        <v>85</v>
      </c>
      <c r="AV1031" s="12" t="s">
        <v>79</v>
      </c>
      <c r="AW1031" s="12" t="s">
        <v>33</v>
      </c>
      <c r="AX1031" s="12" t="s">
        <v>72</v>
      </c>
      <c r="AY1031" s="151" t="s">
        <v>166</v>
      </c>
    </row>
    <row r="1032" spans="2:65" s="13" customFormat="1">
      <c r="B1032" s="156"/>
      <c r="D1032" s="150" t="s">
        <v>177</v>
      </c>
      <c r="E1032" s="157" t="s">
        <v>19</v>
      </c>
      <c r="F1032" s="158" t="s">
        <v>79</v>
      </c>
      <c r="H1032" s="159">
        <v>1</v>
      </c>
      <c r="I1032" s="160"/>
      <c r="L1032" s="156"/>
      <c r="M1032" s="161"/>
      <c r="T1032" s="162"/>
      <c r="AT1032" s="157" t="s">
        <v>177</v>
      </c>
      <c r="AU1032" s="157" t="s">
        <v>85</v>
      </c>
      <c r="AV1032" s="13" t="s">
        <v>85</v>
      </c>
      <c r="AW1032" s="13" t="s">
        <v>33</v>
      </c>
      <c r="AX1032" s="13" t="s">
        <v>72</v>
      </c>
      <c r="AY1032" s="157" t="s">
        <v>166</v>
      </c>
    </row>
    <row r="1033" spans="2:65" s="12" customFormat="1">
      <c r="B1033" s="149"/>
      <c r="D1033" s="150" t="s">
        <v>177</v>
      </c>
      <c r="E1033" s="151" t="s">
        <v>19</v>
      </c>
      <c r="F1033" s="152" t="s">
        <v>690</v>
      </c>
      <c r="H1033" s="151" t="s">
        <v>19</v>
      </c>
      <c r="I1033" s="153"/>
      <c r="L1033" s="149"/>
      <c r="M1033" s="154"/>
      <c r="T1033" s="155"/>
      <c r="AT1033" s="151" t="s">
        <v>177</v>
      </c>
      <c r="AU1033" s="151" t="s">
        <v>85</v>
      </c>
      <c r="AV1033" s="12" t="s">
        <v>79</v>
      </c>
      <c r="AW1033" s="12" t="s">
        <v>33</v>
      </c>
      <c r="AX1033" s="12" t="s">
        <v>72</v>
      </c>
      <c r="AY1033" s="151" t="s">
        <v>166</v>
      </c>
    </row>
    <row r="1034" spans="2:65" s="13" customFormat="1">
      <c r="B1034" s="156"/>
      <c r="D1034" s="150" t="s">
        <v>177</v>
      </c>
      <c r="E1034" s="157" t="s">
        <v>19</v>
      </c>
      <c r="F1034" s="158" t="s">
        <v>79</v>
      </c>
      <c r="H1034" s="159">
        <v>1</v>
      </c>
      <c r="I1034" s="160"/>
      <c r="L1034" s="156"/>
      <c r="M1034" s="161"/>
      <c r="T1034" s="162"/>
      <c r="AT1034" s="157" t="s">
        <v>177</v>
      </c>
      <c r="AU1034" s="157" t="s">
        <v>85</v>
      </c>
      <c r="AV1034" s="13" t="s">
        <v>85</v>
      </c>
      <c r="AW1034" s="13" t="s">
        <v>33</v>
      </c>
      <c r="AX1034" s="13" t="s">
        <v>72</v>
      </c>
      <c r="AY1034" s="157" t="s">
        <v>166</v>
      </c>
    </row>
    <row r="1035" spans="2:65" s="15" customFormat="1">
      <c r="B1035" s="170"/>
      <c r="D1035" s="150" t="s">
        <v>177</v>
      </c>
      <c r="E1035" s="171" t="s">
        <v>19</v>
      </c>
      <c r="F1035" s="172" t="s">
        <v>228</v>
      </c>
      <c r="H1035" s="173">
        <v>5</v>
      </c>
      <c r="I1035" s="174"/>
      <c r="L1035" s="170"/>
      <c r="M1035" s="175"/>
      <c r="T1035" s="176"/>
      <c r="AT1035" s="171" t="s">
        <v>177</v>
      </c>
      <c r="AU1035" s="171" t="s">
        <v>85</v>
      </c>
      <c r="AV1035" s="15" t="s">
        <v>173</v>
      </c>
      <c r="AW1035" s="15" t="s">
        <v>33</v>
      </c>
      <c r="AX1035" s="15" t="s">
        <v>79</v>
      </c>
      <c r="AY1035" s="171" t="s">
        <v>166</v>
      </c>
    </row>
    <row r="1036" spans="2:65" s="1" customFormat="1" ht="24.2" customHeight="1">
      <c r="B1036" s="33"/>
      <c r="C1036" s="177" t="s">
        <v>1059</v>
      </c>
      <c r="D1036" s="177" t="s">
        <v>488</v>
      </c>
      <c r="E1036" s="178" t="s">
        <v>1060</v>
      </c>
      <c r="F1036" s="179" t="s">
        <v>1061</v>
      </c>
      <c r="G1036" s="180" t="s">
        <v>265</v>
      </c>
      <c r="H1036" s="181">
        <v>5</v>
      </c>
      <c r="I1036" s="182"/>
      <c r="J1036" s="183">
        <f>ROUND(I1036*H1036,2)</f>
        <v>0</v>
      </c>
      <c r="K1036" s="179" t="s">
        <v>19</v>
      </c>
      <c r="L1036" s="184"/>
      <c r="M1036" s="185" t="s">
        <v>19</v>
      </c>
      <c r="N1036" s="186" t="s">
        <v>44</v>
      </c>
      <c r="P1036" s="141">
        <f>O1036*H1036</f>
        <v>0</v>
      </c>
      <c r="Q1036" s="141">
        <v>0</v>
      </c>
      <c r="R1036" s="141">
        <f>Q1036*H1036</f>
        <v>0</v>
      </c>
      <c r="S1036" s="141">
        <v>0</v>
      </c>
      <c r="T1036" s="142">
        <f>S1036*H1036</f>
        <v>0</v>
      </c>
      <c r="AR1036" s="143" t="s">
        <v>479</v>
      </c>
      <c r="AT1036" s="143" t="s">
        <v>488</v>
      </c>
      <c r="AU1036" s="143" t="s">
        <v>85</v>
      </c>
      <c r="AY1036" s="18" t="s">
        <v>166</v>
      </c>
      <c r="BE1036" s="144">
        <f>IF(N1036="základní",J1036,0)</f>
        <v>0</v>
      </c>
      <c r="BF1036" s="144">
        <f>IF(N1036="snížená",J1036,0)</f>
        <v>0</v>
      </c>
      <c r="BG1036" s="144">
        <f>IF(N1036="zákl. přenesená",J1036,0)</f>
        <v>0</v>
      </c>
      <c r="BH1036" s="144">
        <f>IF(N1036="sníž. přenesená",J1036,0)</f>
        <v>0</v>
      </c>
      <c r="BI1036" s="144">
        <f>IF(N1036="nulová",J1036,0)</f>
        <v>0</v>
      </c>
      <c r="BJ1036" s="18" t="s">
        <v>85</v>
      </c>
      <c r="BK1036" s="144">
        <f>ROUND(I1036*H1036,2)</f>
        <v>0</v>
      </c>
      <c r="BL1036" s="18" t="s">
        <v>291</v>
      </c>
      <c r="BM1036" s="143" t="s">
        <v>1062</v>
      </c>
    </row>
    <row r="1037" spans="2:65" s="1" customFormat="1" ht="16.5" customHeight="1">
      <c r="B1037" s="33"/>
      <c r="C1037" s="132" t="s">
        <v>1063</v>
      </c>
      <c r="D1037" s="132" t="s">
        <v>168</v>
      </c>
      <c r="E1037" s="133" t="s">
        <v>1064</v>
      </c>
      <c r="F1037" s="134" t="s">
        <v>1065</v>
      </c>
      <c r="G1037" s="135" t="s">
        <v>257</v>
      </c>
      <c r="H1037" s="136">
        <v>20.3</v>
      </c>
      <c r="I1037" s="137"/>
      <c r="J1037" s="138">
        <f>ROUND(I1037*H1037,2)</f>
        <v>0</v>
      </c>
      <c r="K1037" s="134" t="s">
        <v>172</v>
      </c>
      <c r="L1037" s="33"/>
      <c r="M1037" s="139" t="s">
        <v>19</v>
      </c>
      <c r="N1037" s="140" t="s">
        <v>44</v>
      </c>
      <c r="P1037" s="141">
        <f>O1037*H1037</f>
        <v>0</v>
      </c>
      <c r="Q1037" s="141">
        <v>0</v>
      </c>
      <c r="R1037" s="141">
        <f>Q1037*H1037</f>
        <v>0</v>
      </c>
      <c r="S1037" s="141">
        <v>0</v>
      </c>
      <c r="T1037" s="142">
        <f>S1037*H1037</f>
        <v>0</v>
      </c>
      <c r="AR1037" s="143" t="s">
        <v>291</v>
      </c>
      <c r="AT1037" s="143" t="s">
        <v>168</v>
      </c>
      <c r="AU1037" s="143" t="s">
        <v>85</v>
      </c>
      <c r="AY1037" s="18" t="s">
        <v>166</v>
      </c>
      <c r="BE1037" s="144">
        <f>IF(N1037="základní",J1037,0)</f>
        <v>0</v>
      </c>
      <c r="BF1037" s="144">
        <f>IF(N1037="snížená",J1037,0)</f>
        <v>0</v>
      </c>
      <c r="BG1037" s="144">
        <f>IF(N1037="zákl. přenesená",J1037,0)</f>
        <v>0</v>
      </c>
      <c r="BH1037" s="144">
        <f>IF(N1037="sníž. přenesená",J1037,0)</f>
        <v>0</v>
      </c>
      <c r="BI1037" s="144">
        <f>IF(N1037="nulová",J1037,0)</f>
        <v>0</v>
      </c>
      <c r="BJ1037" s="18" t="s">
        <v>85</v>
      </c>
      <c r="BK1037" s="144">
        <f>ROUND(I1037*H1037,2)</f>
        <v>0</v>
      </c>
      <c r="BL1037" s="18" t="s">
        <v>291</v>
      </c>
      <c r="BM1037" s="143" t="s">
        <v>1066</v>
      </c>
    </row>
    <row r="1038" spans="2:65" s="1" customFormat="1">
      <c r="B1038" s="33"/>
      <c r="D1038" s="145" t="s">
        <v>175</v>
      </c>
      <c r="F1038" s="146" t="s">
        <v>1067</v>
      </c>
      <c r="I1038" s="147"/>
      <c r="L1038" s="33"/>
      <c r="M1038" s="148"/>
      <c r="T1038" s="54"/>
      <c r="AT1038" s="18" t="s">
        <v>175</v>
      </c>
      <c r="AU1038" s="18" t="s">
        <v>85</v>
      </c>
    </row>
    <row r="1039" spans="2:65" s="12" customFormat="1">
      <c r="B1039" s="149"/>
      <c r="D1039" s="150" t="s">
        <v>177</v>
      </c>
      <c r="E1039" s="151" t="s">
        <v>19</v>
      </c>
      <c r="F1039" s="152" t="s">
        <v>686</v>
      </c>
      <c r="H1039" s="151" t="s">
        <v>19</v>
      </c>
      <c r="I1039" s="153"/>
      <c r="L1039" s="149"/>
      <c r="M1039" s="154"/>
      <c r="T1039" s="155"/>
      <c r="AT1039" s="151" t="s">
        <v>177</v>
      </c>
      <c r="AU1039" s="151" t="s">
        <v>85</v>
      </c>
      <c r="AV1039" s="12" t="s">
        <v>79</v>
      </c>
      <c r="AW1039" s="12" t="s">
        <v>33</v>
      </c>
      <c r="AX1039" s="12" t="s">
        <v>72</v>
      </c>
      <c r="AY1039" s="151" t="s">
        <v>166</v>
      </c>
    </row>
    <row r="1040" spans="2:65" s="13" customFormat="1">
      <c r="B1040" s="156"/>
      <c r="D1040" s="150" t="s">
        <v>177</v>
      </c>
      <c r="E1040" s="157" t="s">
        <v>19</v>
      </c>
      <c r="F1040" s="158" t="s">
        <v>1068</v>
      </c>
      <c r="H1040" s="159">
        <v>4.8</v>
      </c>
      <c r="I1040" s="160"/>
      <c r="L1040" s="156"/>
      <c r="M1040" s="161"/>
      <c r="T1040" s="162"/>
      <c r="AT1040" s="157" t="s">
        <v>177</v>
      </c>
      <c r="AU1040" s="157" t="s">
        <v>85</v>
      </c>
      <c r="AV1040" s="13" t="s">
        <v>85</v>
      </c>
      <c r="AW1040" s="13" t="s">
        <v>33</v>
      </c>
      <c r="AX1040" s="13" t="s">
        <v>72</v>
      </c>
      <c r="AY1040" s="157" t="s">
        <v>166</v>
      </c>
    </row>
    <row r="1041" spans="2:65" s="12" customFormat="1">
      <c r="B1041" s="149"/>
      <c r="D1041" s="150" t="s">
        <v>177</v>
      </c>
      <c r="E1041" s="151" t="s">
        <v>19</v>
      </c>
      <c r="F1041" s="152" t="s">
        <v>687</v>
      </c>
      <c r="H1041" s="151" t="s">
        <v>19</v>
      </c>
      <c r="I1041" s="153"/>
      <c r="L1041" s="149"/>
      <c r="M1041" s="154"/>
      <c r="T1041" s="155"/>
      <c r="AT1041" s="151" t="s">
        <v>177</v>
      </c>
      <c r="AU1041" s="151" t="s">
        <v>85</v>
      </c>
      <c r="AV1041" s="12" t="s">
        <v>79</v>
      </c>
      <c r="AW1041" s="12" t="s">
        <v>33</v>
      </c>
      <c r="AX1041" s="12" t="s">
        <v>72</v>
      </c>
      <c r="AY1041" s="151" t="s">
        <v>166</v>
      </c>
    </row>
    <row r="1042" spans="2:65" s="13" customFormat="1">
      <c r="B1042" s="156"/>
      <c r="D1042" s="150" t="s">
        <v>177</v>
      </c>
      <c r="E1042" s="157" t="s">
        <v>19</v>
      </c>
      <c r="F1042" s="158" t="s">
        <v>184</v>
      </c>
      <c r="H1042" s="159">
        <v>3</v>
      </c>
      <c r="I1042" s="160"/>
      <c r="L1042" s="156"/>
      <c r="M1042" s="161"/>
      <c r="T1042" s="162"/>
      <c r="AT1042" s="157" t="s">
        <v>177</v>
      </c>
      <c r="AU1042" s="157" t="s">
        <v>85</v>
      </c>
      <c r="AV1042" s="13" t="s">
        <v>85</v>
      </c>
      <c r="AW1042" s="13" t="s">
        <v>33</v>
      </c>
      <c r="AX1042" s="13" t="s">
        <v>72</v>
      </c>
      <c r="AY1042" s="157" t="s">
        <v>166</v>
      </c>
    </row>
    <row r="1043" spans="2:65" s="12" customFormat="1">
      <c r="B1043" s="149"/>
      <c r="D1043" s="150" t="s">
        <v>177</v>
      </c>
      <c r="E1043" s="151" t="s">
        <v>19</v>
      </c>
      <c r="F1043" s="152" t="s">
        <v>688</v>
      </c>
      <c r="H1043" s="151" t="s">
        <v>19</v>
      </c>
      <c r="I1043" s="153"/>
      <c r="L1043" s="149"/>
      <c r="M1043" s="154"/>
      <c r="T1043" s="155"/>
      <c r="AT1043" s="151" t="s">
        <v>177</v>
      </c>
      <c r="AU1043" s="151" t="s">
        <v>85</v>
      </c>
      <c r="AV1043" s="12" t="s">
        <v>79</v>
      </c>
      <c r="AW1043" s="12" t="s">
        <v>33</v>
      </c>
      <c r="AX1043" s="12" t="s">
        <v>72</v>
      </c>
      <c r="AY1043" s="151" t="s">
        <v>166</v>
      </c>
    </row>
    <row r="1044" spans="2:65" s="13" customFormat="1">
      <c r="B1044" s="156"/>
      <c r="D1044" s="150" t="s">
        <v>177</v>
      </c>
      <c r="E1044" s="157" t="s">
        <v>19</v>
      </c>
      <c r="F1044" s="158" t="s">
        <v>184</v>
      </c>
      <c r="H1044" s="159">
        <v>3</v>
      </c>
      <c r="I1044" s="160"/>
      <c r="L1044" s="156"/>
      <c r="M1044" s="161"/>
      <c r="T1044" s="162"/>
      <c r="AT1044" s="157" t="s">
        <v>177</v>
      </c>
      <c r="AU1044" s="157" t="s">
        <v>85</v>
      </c>
      <c r="AV1044" s="13" t="s">
        <v>85</v>
      </c>
      <c r="AW1044" s="13" t="s">
        <v>33</v>
      </c>
      <c r="AX1044" s="13" t="s">
        <v>72</v>
      </c>
      <c r="AY1044" s="157" t="s">
        <v>166</v>
      </c>
    </row>
    <row r="1045" spans="2:65" s="12" customFormat="1">
      <c r="B1045" s="149"/>
      <c r="D1045" s="150" t="s">
        <v>177</v>
      </c>
      <c r="E1045" s="151" t="s">
        <v>19</v>
      </c>
      <c r="F1045" s="152" t="s">
        <v>689</v>
      </c>
      <c r="H1045" s="151" t="s">
        <v>19</v>
      </c>
      <c r="I1045" s="153"/>
      <c r="L1045" s="149"/>
      <c r="M1045" s="154"/>
      <c r="T1045" s="155"/>
      <c r="AT1045" s="151" t="s">
        <v>177</v>
      </c>
      <c r="AU1045" s="151" t="s">
        <v>85</v>
      </c>
      <c r="AV1045" s="12" t="s">
        <v>79</v>
      </c>
      <c r="AW1045" s="12" t="s">
        <v>33</v>
      </c>
      <c r="AX1045" s="12" t="s">
        <v>72</v>
      </c>
      <c r="AY1045" s="151" t="s">
        <v>166</v>
      </c>
    </row>
    <row r="1046" spans="2:65" s="13" customFormat="1">
      <c r="B1046" s="156"/>
      <c r="D1046" s="150" t="s">
        <v>177</v>
      </c>
      <c r="E1046" s="157" t="s">
        <v>19</v>
      </c>
      <c r="F1046" s="158" t="s">
        <v>184</v>
      </c>
      <c r="H1046" s="159">
        <v>3</v>
      </c>
      <c r="I1046" s="160"/>
      <c r="L1046" s="156"/>
      <c r="M1046" s="161"/>
      <c r="T1046" s="162"/>
      <c r="AT1046" s="157" t="s">
        <v>177</v>
      </c>
      <c r="AU1046" s="157" t="s">
        <v>85</v>
      </c>
      <c r="AV1046" s="13" t="s">
        <v>85</v>
      </c>
      <c r="AW1046" s="13" t="s">
        <v>33</v>
      </c>
      <c r="AX1046" s="13" t="s">
        <v>72</v>
      </c>
      <c r="AY1046" s="157" t="s">
        <v>166</v>
      </c>
    </row>
    <row r="1047" spans="2:65" s="12" customFormat="1">
      <c r="B1047" s="149"/>
      <c r="D1047" s="150" t="s">
        <v>177</v>
      </c>
      <c r="E1047" s="151" t="s">
        <v>19</v>
      </c>
      <c r="F1047" s="152" t="s">
        <v>690</v>
      </c>
      <c r="H1047" s="151" t="s">
        <v>19</v>
      </c>
      <c r="I1047" s="153"/>
      <c r="L1047" s="149"/>
      <c r="M1047" s="154"/>
      <c r="T1047" s="155"/>
      <c r="AT1047" s="151" t="s">
        <v>177</v>
      </c>
      <c r="AU1047" s="151" t="s">
        <v>85</v>
      </c>
      <c r="AV1047" s="12" t="s">
        <v>79</v>
      </c>
      <c r="AW1047" s="12" t="s">
        <v>33</v>
      </c>
      <c r="AX1047" s="12" t="s">
        <v>72</v>
      </c>
      <c r="AY1047" s="151" t="s">
        <v>166</v>
      </c>
    </row>
    <row r="1048" spans="2:65" s="13" customFormat="1">
      <c r="B1048" s="156"/>
      <c r="D1048" s="150" t="s">
        <v>177</v>
      </c>
      <c r="E1048" s="157" t="s">
        <v>19</v>
      </c>
      <c r="F1048" s="158" t="s">
        <v>1069</v>
      </c>
      <c r="H1048" s="159">
        <v>6.5</v>
      </c>
      <c r="I1048" s="160"/>
      <c r="L1048" s="156"/>
      <c r="M1048" s="161"/>
      <c r="T1048" s="162"/>
      <c r="AT1048" s="157" t="s">
        <v>177</v>
      </c>
      <c r="AU1048" s="157" t="s">
        <v>85</v>
      </c>
      <c r="AV1048" s="13" t="s">
        <v>85</v>
      </c>
      <c r="AW1048" s="13" t="s">
        <v>33</v>
      </c>
      <c r="AX1048" s="13" t="s">
        <v>72</v>
      </c>
      <c r="AY1048" s="157" t="s">
        <v>166</v>
      </c>
    </row>
    <row r="1049" spans="2:65" s="15" customFormat="1">
      <c r="B1049" s="170"/>
      <c r="D1049" s="150" t="s">
        <v>177</v>
      </c>
      <c r="E1049" s="171" t="s">
        <v>19</v>
      </c>
      <c r="F1049" s="172" t="s">
        <v>228</v>
      </c>
      <c r="H1049" s="173">
        <v>20.3</v>
      </c>
      <c r="I1049" s="174"/>
      <c r="L1049" s="170"/>
      <c r="M1049" s="175"/>
      <c r="T1049" s="176"/>
      <c r="AT1049" s="171" t="s">
        <v>177</v>
      </c>
      <c r="AU1049" s="171" t="s">
        <v>85</v>
      </c>
      <c r="AV1049" s="15" t="s">
        <v>173</v>
      </c>
      <c r="AW1049" s="15" t="s">
        <v>33</v>
      </c>
      <c r="AX1049" s="15" t="s">
        <v>79</v>
      </c>
      <c r="AY1049" s="171" t="s">
        <v>166</v>
      </c>
    </row>
    <row r="1050" spans="2:65" s="1" customFormat="1" ht="16.5" customHeight="1">
      <c r="B1050" s="33"/>
      <c r="C1050" s="177" t="s">
        <v>1070</v>
      </c>
      <c r="D1050" s="177" t="s">
        <v>488</v>
      </c>
      <c r="E1050" s="178" t="s">
        <v>1071</v>
      </c>
      <c r="F1050" s="179" t="s">
        <v>1072</v>
      </c>
      <c r="G1050" s="180" t="s">
        <v>257</v>
      </c>
      <c r="H1050" s="181">
        <v>24.36</v>
      </c>
      <c r="I1050" s="182"/>
      <c r="J1050" s="183">
        <f>ROUND(I1050*H1050,2)</f>
        <v>0</v>
      </c>
      <c r="K1050" s="179" t="s">
        <v>172</v>
      </c>
      <c r="L1050" s="184"/>
      <c r="M1050" s="185" t="s">
        <v>19</v>
      </c>
      <c r="N1050" s="186" t="s">
        <v>44</v>
      </c>
      <c r="P1050" s="141">
        <f>O1050*H1050</f>
        <v>0</v>
      </c>
      <c r="Q1050" s="141">
        <v>6.9999999999999999E-4</v>
      </c>
      <c r="R1050" s="141">
        <f>Q1050*H1050</f>
        <v>1.7051999999999998E-2</v>
      </c>
      <c r="S1050" s="141">
        <v>0</v>
      </c>
      <c r="T1050" s="142">
        <f>S1050*H1050</f>
        <v>0</v>
      </c>
      <c r="AR1050" s="143" t="s">
        <v>479</v>
      </c>
      <c r="AT1050" s="143" t="s">
        <v>488</v>
      </c>
      <c r="AU1050" s="143" t="s">
        <v>85</v>
      </c>
      <c r="AY1050" s="18" t="s">
        <v>166</v>
      </c>
      <c r="BE1050" s="144">
        <f>IF(N1050="základní",J1050,0)</f>
        <v>0</v>
      </c>
      <c r="BF1050" s="144">
        <f>IF(N1050="snížená",J1050,0)</f>
        <v>0</v>
      </c>
      <c r="BG1050" s="144">
        <f>IF(N1050="zákl. přenesená",J1050,0)</f>
        <v>0</v>
      </c>
      <c r="BH1050" s="144">
        <f>IF(N1050="sníž. přenesená",J1050,0)</f>
        <v>0</v>
      </c>
      <c r="BI1050" s="144">
        <f>IF(N1050="nulová",J1050,0)</f>
        <v>0</v>
      </c>
      <c r="BJ1050" s="18" t="s">
        <v>85</v>
      </c>
      <c r="BK1050" s="144">
        <f>ROUND(I1050*H1050,2)</f>
        <v>0</v>
      </c>
      <c r="BL1050" s="18" t="s">
        <v>291</v>
      </c>
      <c r="BM1050" s="143" t="s">
        <v>1073</v>
      </c>
    </row>
    <row r="1051" spans="2:65" s="13" customFormat="1">
      <c r="B1051" s="156"/>
      <c r="D1051" s="150" t="s">
        <v>177</v>
      </c>
      <c r="F1051" s="158" t="s">
        <v>1074</v>
      </c>
      <c r="H1051" s="159">
        <v>24.36</v>
      </c>
      <c r="I1051" s="160"/>
      <c r="L1051" s="156"/>
      <c r="M1051" s="161"/>
      <c r="T1051" s="162"/>
      <c r="AT1051" s="157" t="s">
        <v>177</v>
      </c>
      <c r="AU1051" s="157" t="s">
        <v>85</v>
      </c>
      <c r="AV1051" s="13" t="s">
        <v>85</v>
      </c>
      <c r="AW1051" s="13" t="s">
        <v>4</v>
      </c>
      <c r="AX1051" s="13" t="s">
        <v>79</v>
      </c>
      <c r="AY1051" s="157" t="s">
        <v>166</v>
      </c>
    </row>
    <row r="1052" spans="2:65" s="1" customFormat="1" ht="16.5" customHeight="1">
      <c r="B1052" s="33"/>
      <c r="C1052" s="132" t="s">
        <v>1075</v>
      </c>
      <c r="D1052" s="132" t="s">
        <v>168</v>
      </c>
      <c r="E1052" s="133" t="s">
        <v>1076</v>
      </c>
      <c r="F1052" s="134" t="s">
        <v>1077</v>
      </c>
      <c r="G1052" s="135" t="s">
        <v>265</v>
      </c>
      <c r="H1052" s="136">
        <v>4</v>
      </c>
      <c r="I1052" s="137"/>
      <c r="J1052" s="138">
        <f>ROUND(I1052*H1052,2)</f>
        <v>0</v>
      </c>
      <c r="K1052" s="134" t="s">
        <v>172</v>
      </c>
      <c r="L1052" s="33"/>
      <c r="M1052" s="139" t="s">
        <v>19</v>
      </c>
      <c r="N1052" s="140" t="s">
        <v>44</v>
      </c>
      <c r="P1052" s="141">
        <f>O1052*H1052</f>
        <v>0</v>
      </c>
      <c r="Q1052" s="141">
        <v>0</v>
      </c>
      <c r="R1052" s="141">
        <f>Q1052*H1052</f>
        <v>0</v>
      </c>
      <c r="S1052" s="141">
        <v>0</v>
      </c>
      <c r="T1052" s="142">
        <f>S1052*H1052</f>
        <v>0</v>
      </c>
      <c r="AR1052" s="143" t="s">
        <v>291</v>
      </c>
      <c r="AT1052" s="143" t="s">
        <v>168</v>
      </c>
      <c r="AU1052" s="143" t="s">
        <v>85</v>
      </c>
      <c r="AY1052" s="18" t="s">
        <v>166</v>
      </c>
      <c r="BE1052" s="144">
        <f>IF(N1052="základní",J1052,0)</f>
        <v>0</v>
      </c>
      <c r="BF1052" s="144">
        <f>IF(N1052="snížená",J1052,0)</f>
        <v>0</v>
      </c>
      <c r="BG1052" s="144">
        <f>IF(N1052="zákl. přenesená",J1052,0)</f>
        <v>0</v>
      </c>
      <c r="BH1052" s="144">
        <f>IF(N1052="sníž. přenesená",J1052,0)</f>
        <v>0</v>
      </c>
      <c r="BI1052" s="144">
        <f>IF(N1052="nulová",J1052,0)</f>
        <v>0</v>
      </c>
      <c r="BJ1052" s="18" t="s">
        <v>85</v>
      </c>
      <c r="BK1052" s="144">
        <f>ROUND(I1052*H1052,2)</f>
        <v>0</v>
      </c>
      <c r="BL1052" s="18" t="s">
        <v>291</v>
      </c>
      <c r="BM1052" s="143" t="s">
        <v>1078</v>
      </c>
    </row>
    <row r="1053" spans="2:65" s="1" customFormat="1">
      <c r="B1053" s="33"/>
      <c r="D1053" s="145" t="s">
        <v>175</v>
      </c>
      <c r="F1053" s="146" t="s">
        <v>1079</v>
      </c>
      <c r="I1053" s="147"/>
      <c r="L1053" s="33"/>
      <c r="M1053" s="148"/>
      <c r="T1053" s="54"/>
      <c r="AT1053" s="18" t="s">
        <v>175</v>
      </c>
      <c r="AU1053" s="18" t="s">
        <v>85</v>
      </c>
    </row>
    <row r="1054" spans="2:65" s="12" customFormat="1">
      <c r="B1054" s="149"/>
      <c r="D1054" s="150" t="s">
        <v>177</v>
      </c>
      <c r="E1054" s="151" t="s">
        <v>19</v>
      </c>
      <c r="F1054" s="152" t="s">
        <v>686</v>
      </c>
      <c r="H1054" s="151" t="s">
        <v>19</v>
      </c>
      <c r="I1054" s="153"/>
      <c r="L1054" s="149"/>
      <c r="M1054" s="154"/>
      <c r="T1054" s="155"/>
      <c r="AT1054" s="151" t="s">
        <v>177</v>
      </c>
      <c r="AU1054" s="151" t="s">
        <v>85</v>
      </c>
      <c r="AV1054" s="12" t="s">
        <v>79</v>
      </c>
      <c r="AW1054" s="12" t="s">
        <v>33</v>
      </c>
      <c r="AX1054" s="12" t="s">
        <v>72</v>
      </c>
      <c r="AY1054" s="151" t="s">
        <v>166</v>
      </c>
    </row>
    <row r="1055" spans="2:65" s="13" customFormat="1">
      <c r="B1055" s="156"/>
      <c r="D1055" s="150" t="s">
        <v>177</v>
      </c>
      <c r="E1055" s="157" t="s">
        <v>19</v>
      </c>
      <c r="F1055" s="158" t="s">
        <v>79</v>
      </c>
      <c r="H1055" s="159">
        <v>1</v>
      </c>
      <c r="I1055" s="160"/>
      <c r="L1055" s="156"/>
      <c r="M1055" s="161"/>
      <c r="T1055" s="162"/>
      <c r="AT1055" s="157" t="s">
        <v>177</v>
      </c>
      <c r="AU1055" s="157" t="s">
        <v>85</v>
      </c>
      <c r="AV1055" s="13" t="s">
        <v>85</v>
      </c>
      <c r="AW1055" s="13" t="s">
        <v>33</v>
      </c>
      <c r="AX1055" s="13" t="s">
        <v>72</v>
      </c>
      <c r="AY1055" s="157" t="s">
        <v>166</v>
      </c>
    </row>
    <row r="1056" spans="2:65" s="12" customFormat="1">
      <c r="B1056" s="149"/>
      <c r="D1056" s="150" t="s">
        <v>177</v>
      </c>
      <c r="E1056" s="151" t="s">
        <v>19</v>
      </c>
      <c r="F1056" s="152" t="s">
        <v>688</v>
      </c>
      <c r="H1056" s="151" t="s">
        <v>19</v>
      </c>
      <c r="I1056" s="153"/>
      <c r="L1056" s="149"/>
      <c r="M1056" s="154"/>
      <c r="T1056" s="155"/>
      <c r="AT1056" s="151" t="s">
        <v>177</v>
      </c>
      <c r="AU1056" s="151" t="s">
        <v>85</v>
      </c>
      <c r="AV1056" s="12" t="s">
        <v>79</v>
      </c>
      <c r="AW1056" s="12" t="s">
        <v>33</v>
      </c>
      <c r="AX1056" s="12" t="s">
        <v>72</v>
      </c>
      <c r="AY1056" s="151" t="s">
        <v>166</v>
      </c>
    </row>
    <row r="1057" spans="2:65" s="13" customFormat="1">
      <c r="B1057" s="156"/>
      <c r="D1057" s="150" t="s">
        <v>177</v>
      </c>
      <c r="E1057" s="157" t="s">
        <v>19</v>
      </c>
      <c r="F1057" s="158" t="s">
        <v>85</v>
      </c>
      <c r="H1057" s="159">
        <v>2</v>
      </c>
      <c r="I1057" s="160"/>
      <c r="L1057" s="156"/>
      <c r="M1057" s="161"/>
      <c r="T1057" s="162"/>
      <c r="AT1057" s="157" t="s">
        <v>177</v>
      </c>
      <c r="AU1057" s="157" t="s">
        <v>85</v>
      </c>
      <c r="AV1057" s="13" t="s">
        <v>85</v>
      </c>
      <c r="AW1057" s="13" t="s">
        <v>33</v>
      </c>
      <c r="AX1057" s="13" t="s">
        <v>72</v>
      </c>
      <c r="AY1057" s="157" t="s">
        <v>166</v>
      </c>
    </row>
    <row r="1058" spans="2:65" s="12" customFormat="1">
      <c r="B1058" s="149"/>
      <c r="D1058" s="150" t="s">
        <v>177</v>
      </c>
      <c r="E1058" s="151" t="s">
        <v>19</v>
      </c>
      <c r="F1058" s="152" t="s">
        <v>690</v>
      </c>
      <c r="H1058" s="151" t="s">
        <v>19</v>
      </c>
      <c r="I1058" s="153"/>
      <c r="L1058" s="149"/>
      <c r="M1058" s="154"/>
      <c r="T1058" s="155"/>
      <c r="AT1058" s="151" t="s">
        <v>177</v>
      </c>
      <c r="AU1058" s="151" t="s">
        <v>85</v>
      </c>
      <c r="AV1058" s="12" t="s">
        <v>79</v>
      </c>
      <c r="AW1058" s="12" t="s">
        <v>33</v>
      </c>
      <c r="AX1058" s="12" t="s">
        <v>72</v>
      </c>
      <c r="AY1058" s="151" t="s">
        <v>166</v>
      </c>
    </row>
    <row r="1059" spans="2:65" s="13" customFormat="1">
      <c r="B1059" s="156"/>
      <c r="D1059" s="150" t="s">
        <v>177</v>
      </c>
      <c r="E1059" s="157" t="s">
        <v>19</v>
      </c>
      <c r="F1059" s="158" t="s">
        <v>79</v>
      </c>
      <c r="H1059" s="159">
        <v>1</v>
      </c>
      <c r="I1059" s="160"/>
      <c r="L1059" s="156"/>
      <c r="M1059" s="161"/>
      <c r="T1059" s="162"/>
      <c r="AT1059" s="157" t="s">
        <v>177</v>
      </c>
      <c r="AU1059" s="157" t="s">
        <v>85</v>
      </c>
      <c r="AV1059" s="13" t="s">
        <v>85</v>
      </c>
      <c r="AW1059" s="13" t="s">
        <v>33</v>
      </c>
      <c r="AX1059" s="13" t="s">
        <v>72</v>
      </c>
      <c r="AY1059" s="157" t="s">
        <v>166</v>
      </c>
    </row>
    <row r="1060" spans="2:65" s="15" customFormat="1">
      <c r="B1060" s="170"/>
      <c r="D1060" s="150" t="s">
        <v>177</v>
      </c>
      <c r="E1060" s="171" t="s">
        <v>19</v>
      </c>
      <c r="F1060" s="172" t="s">
        <v>228</v>
      </c>
      <c r="H1060" s="173">
        <v>4</v>
      </c>
      <c r="I1060" s="174"/>
      <c r="L1060" s="170"/>
      <c r="M1060" s="175"/>
      <c r="T1060" s="176"/>
      <c r="AT1060" s="171" t="s">
        <v>177</v>
      </c>
      <c r="AU1060" s="171" t="s">
        <v>85</v>
      </c>
      <c r="AV1060" s="15" t="s">
        <v>173</v>
      </c>
      <c r="AW1060" s="15" t="s">
        <v>33</v>
      </c>
      <c r="AX1060" s="15" t="s">
        <v>79</v>
      </c>
      <c r="AY1060" s="171" t="s">
        <v>166</v>
      </c>
    </row>
    <row r="1061" spans="2:65" s="1" customFormat="1" ht="16.5" customHeight="1">
      <c r="B1061" s="33"/>
      <c r="C1061" s="177" t="s">
        <v>1080</v>
      </c>
      <c r="D1061" s="177" t="s">
        <v>488</v>
      </c>
      <c r="E1061" s="178" t="s">
        <v>1081</v>
      </c>
      <c r="F1061" s="179" t="s">
        <v>1082</v>
      </c>
      <c r="G1061" s="180" t="s">
        <v>265</v>
      </c>
      <c r="H1061" s="181">
        <v>4</v>
      </c>
      <c r="I1061" s="182"/>
      <c r="J1061" s="183">
        <f>ROUND(I1061*H1061,2)</f>
        <v>0</v>
      </c>
      <c r="K1061" s="179" t="s">
        <v>172</v>
      </c>
      <c r="L1061" s="184"/>
      <c r="M1061" s="185" t="s">
        <v>19</v>
      </c>
      <c r="N1061" s="186" t="s">
        <v>44</v>
      </c>
      <c r="P1061" s="141">
        <f>O1061*H1061</f>
        <v>0</v>
      </c>
      <c r="Q1061" s="141">
        <v>1E-4</v>
      </c>
      <c r="R1061" s="141">
        <f>Q1061*H1061</f>
        <v>4.0000000000000002E-4</v>
      </c>
      <c r="S1061" s="141">
        <v>0</v>
      </c>
      <c r="T1061" s="142">
        <f>S1061*H1061</f>
        <v>0</v>
      </c>
      <c r="AR1061" s="143" t="s">
        <v>479</v>
      </c>
      <c r="AT1061" s="143" t="s">
        <v>488</v>
      </c>
      <c r="AU1061" s="143" t="s">
        <v>85</v>
      </c>
      <c r="AY1061" s="18" t="s">
        <v>166</v>
      </c>
      <c r="BE1061" s="144">
        <f>IF(N1061="základní",J1061,0)</f>
        <v>0</v>
      </c>
      <c r="BF1061" s="144">
        <f>IF(N1061="snížená",J1061,0)</f>
        <v>0</v>
      </c>
      <c r="BG1061" s="144">
        <f>IF(N1061="zákl. přenesená",J1061,0)</f>
        <v>0</v>
      </c>
      <c r="BH1061" s="144">
        <f>IF(N1061="sníž. přenesená",J1061,0)</f>
        <v>0</v>
      </c>
      <c r="BI1061" s="144">
        <f>IF(N1061="nulová",J1061,0)</f>
        <v>0</v>
      </c>
      <c r="BJ1061" s="18" t="s">
        <v>85</v>
      </c>
      <c r="BK1061" s="144">
        <f>ROUND(I1061*H1061,2)</f>
        <v>0</v>
      </c>
      <c r="BL1061" s="18" t="s">
        <v>291</v>
      </c>
      <c r="BM1061" s="143" t="s">
        <v>1083</v>
      </c>
    </row>
    <row r="1062" spans="2:65" s="1" customFormat="1" ht="21.75" customHeight="1">
      <c r="B1062" s="33"/>
      <c r="C1062" s="132" t="s">
        <v>1084</v>
      </c>
      <c r="D1062" s="132" t="s">
        <v>168</v>
      </c>
      <c r="E1062" s="133" t="s">
        <v>1085</v>
      </c>
      <c r="F1062" s="134" t="s">
        <v>1086</v>
      </c>
      <c r="G1062" s="135" t="s">
        <v>265</v>
      </c>
      <c r="H1062" s="136">
        <v>5</v>
      </c>
      <c r="I1062" s="137"/>
      <c r="J1062" s="138">
        <f>ROUND(I1062*H1062,2)</f>
        <v>0</v>
      </c>
      <c r="K1062" s="134" t="s">
        <v>172</v>
      </c>
      <c r="L1062" s="33"/>
      <c r="M1062" s="139" t="s">
        <v>19</v>
      </c>
      <c r="N1062" s="140" t="s">
        <v>44</v>
      </c>
      <c r="P1062" s="141">
        <f>O1062*H1062</f>
        <v>0</v>
      </c>
      <c r="Q1062" s="141">
        <v>0</v>
      </c>
      <c r="R1062" s="141">
        <f>Q1062*H1062</f>
        <v>0</v>
      </c>
      <c r="S1062" s="141">
        <v>0</v>
      </c>
      <c r="T1062" s="142">
        <f>S1062*H1062</f>
        <v>0</v>
      </c>
      <c r="AR1062" s="143" t="s">
        <v>291</v>
      </c>
      <c r="AT1062" s="143" t="s">
        <v>168</v>
      </c>
      <c r="AU1062" s="143" t="s">
        <v>85</v>
      </c>
      <c r="AY1062" s="18" t="s">
        <v>166</v>
      </c>
      <c r="BE1062" s="144">
        <f>IF(N1062="základní",J1062,0)</f>
        <v>0</v>
      </c>
      <c r="BF1062" s="144">
        <f>IF(N1062="snížená",J1062,0)</f>
        <v>0</v>
      </c>
      <c r="BG1062" s="144">
        <f>IF(N1062="zákl. přenesená",J1062,0)</f>
        <v>0</v>
      </c>
      <c r="BH1062" s="144">
        <f>IF(N1062="sníž. přenesená",J1062,0)</f>
        <v>0</v>
      </c>
      <c r="BI1062" s="144">
        <f>IF(N1062="nulová",J1062,0)</f>
        <v>0</v>
      </c>
      <c r="BJ1062" s="18" t="s">
        <v>85</v>
      </c>
      <c r="BK1062" s="144">
        <f>ROUND(I1062*H1062,2)</f>
        <v>0</v>
      </c>
      <c r="BL1062" s="18" t="s">
        <v>291</v>
      </c>
      <c r="BM1062" s="143" t="s">
        <v>1087</v>
      </c>
    </row>
    <row r="1063" spans="2:65" s="1" customFormat="1">
      <c r="B1063" s="33"/>
      <c r="D1063" s="145" t="s">
        <v>175</v>
      </c>
      <c r="F1063" s="146" t="s">
        <v>1088</v>
      </c>
      <c r="I1063" s="147"/>
      <c r="L1063" s="33"/>
      <c r="M1063" s="148"/>
      <c r="T1063" s="54"/>
      <c r="AT1063" s="18" t="s">
        <v>175</v>
      </c>
      <c r="AU1063" s="18" t="s">
        <v>85</v>
      </c>
    </row>
    <row r="1064" spans="2:65" s="12" customFormat="1">
      <c r="B1064" s="149"/>
      <c r="D1064" s="150" t="s">
        <v>177</v>
      </c>
      <c r="E1064" s="151" t="s">
        <v>19</v>
      </c>
      <c r="F1064" s="152" t="s">
        <v>686</v>
      </c>
      <c r="H1064" s="151" t="s">
        <v>19</v>
      </c>
      <c r="I1064" s="153"/>
      <c r="L1064" s="149"/>
      <c r="M1064" s="154"/>
      <c r="T1064" s="155"/>
      <c r="AT1064" s="151" t="s">
        <v>177</v>
      </c>
      <c r="AU1064" s="151" t="s">
        <v>85</v>
      </c>
      <c r="AV1064" s="12" t="s">
        <v>79</v>
      </c>
      <c r="AW1064" s="12" t="s">
        <v>33</v>
      </c>
      <c r="AX1064" s="12" t="s">
        <v>72</v>
      </c>
      <c r="AY1064" s="151" t="s">
        <v>166</v>
      </c>
    </row>
    <row r="1065" spans="2:65" s="13" customFormat="1">
      <c r="B1065" s="156"/>
      <c r="D1065" s="150" t="s">
        <v>177</v>
      </c>
      <c r="E1065" s="157" t="s">
        <v>19</v>
      </c>
      <c r="F1065" s="158" t="s">
        <v>79</v>
      </c>
      <c r="H1065" s="159">
        <v>1</v>
      </c>
      <c r="I1065" s="160"/>
      <c r="L1065" s="156"/>
      <c r="M1065" s="161"/>
      <c r="T1065" s="162"/>
      <c r="AT1065" s="157" t="s">
        <v>177</v>
      </c>
      <c r="AU1065" s="157" t="s">
        <v>85</v>
      </c>
      <c r="AV1065" s="13" t="s">
        <v>85</v>
      </c>
      <c r="AW1065" s="13" t="s">
        <v>33</v>
      </c>
      <c r="AX1065" s="13" t="s">
        <v>72</v>
      </c>
      <c r="AY1065" s="157" t="s">
        <v>166</v>
      </c>
    </row>
    <row r="1066" spans="2:65" s="12" customFormat="1">
      <c r="B1066" s="149"/>
      <c r="D1066" s="150" t="s">
        <v>177</v>
      </c>
      <c r="E1066" s="151" t="s">
        <v>19</v>
      </c>
      <c r="F1066" s="152" t="s">
        <v>687</v>
      </c>
      <c r="H1066" s="151" t="s">
        <v>19</v>
      </c>
      <c r="I1066" s="153"/>
      <c r="L1066" s="149"/>
      <c r="M1066" s="154"/>
      <c r="T1066" s="155"/>
      <c r="AT1066" s="151" t="s">
        <v>177</v>
      </c>
      <c r="AU1066" s="151" t="s">
        <v>85</v>
      </c>
      <c r="AV1066" s="12" t="s">
        <v>79</v>
      </c>
      <c r="AW1066" s="12" t="s">
        <v>33</v>
      </c>
      <c r="AX1066" s="12" t="s">
        <v>72</v>
      </c>
      <c r="AY1066" s="151" t="s">
        <v>166</v>
      </c>
    </row>
    <row r="1067" spans="2:65" s="13" customFormat="1">
      <c r="B1067" s="156"/>
      <c r="D1067" s="150" t="s">
        <v>177</v>
      </c>
      <c r="E1067" s="157" t="s">
        <v>19</v>
      </c>
      <c r="F1067" s="158" t="s">
        <v>79</v>
      </c>
      <c r="H1067" s="159">
        <v>1</v>
      </c>
      <c r="I1067" s="160"/>
      <c r="L1067" s="156"/>
      <c r="M1067" s="161"/>
      <c r="T1067" s="162"/>
      <c r="AT1067" s="157" t="s">
        <v>177</v>
      </c>
      <c r="AU1067" s="157" t="s">
        <v>85</v>
      </c>
      <c r="AV1067" s="13" t="s">
        <v>85</v>
      </c>
      <c r="AW1067" s="13" t="s">
        <v>33</v>
      </c>
      <c r="AX1067" s="13" t="s">
        <v>72</v>
      </c>
      <c r="AY1067" s="157" t="s">
        <v>166</v>
      </c>
    </row>
    <row r="1068" spans="2:65" s="12" customFormat="1">
      <c r="B1068" s="149"/>
      <c r="D1068" s="150" t="s">
        <v>177</v>
      </c>
      <c r="E1068" s="151" t="s">
        <v>19</v>
      </c>
      <c r="F1068" s="152" t="s">
        <v>688</v>
      </c>
      <c r="H1068" s="151" t="s">
        <v>19</v>
      </c>
      <c r="I1068" s="153"/>
      <c r="L1068" s="149"/>
      <c r="M1068" s="154"/>
      <c r="T1068" s="155"/>
      <c r="AT1068" s="151" t="s">
        <v>177</v>
      </c>
      <c r="AU1068" s="151" t="s">
        <v>85</v>
      </c>
      <c r="AV1068" s="12" t="s">
        <v>79</v>
      </c>
      <c r="AW1068" s="12" t="s">
        <v>33</v>
      </c>
      <c r="AX1068" s="12" t="s">
        <v>72</v>
      </c>
      <c r="AY1068" s="151" t="s">
        <v>166</v>
      </c>
    </row>
    <row r="1069" spans="2:65" s="13" customFormat="1">
      <c r="B1069" s="156"/>
      <c r="D1069" s="150" t="s">
        <v>177</v>
      </c>
      <c r="E1069" s="157" t="s">
        <v>19</v>
      </c>
      <c r="F1069" s="158" t="s">
        <v>79</v>
      </c>
      <c r="H1069" s="159">
        <v>1</v>
      </c>
      <c r="I1069" s="160"/>
      <c r="L1069" s="156"/>
      <c r="M1069" s="161"/>
      <c r="T1069" s="162"/>
      <c r="AT1069" s="157" t="s">
        <v>177</v>
      </c>
      <c r="AU1069" s="157" t="s">
        <v>85</v>
      </c>
      <c r="AV1069" s="13" t="s">
        <v>85</v>
      </c>
      <c r="AW1069" s="13" t="s">
        <v>33</v>
      </c>
      <c r="AX1069" s="13" t="s">
        <v>72</v>
      </c>
      <c r="AY1069" s="157" t="s">
        <v>166</v>
      </c>
    </row>
    <row r="1070" spans="2:65" s="12" customFormat="1">
      <c r="B1070" s="149"/>
      <c r="D1070" s="150" t="s">
        <v>177</v>
      </c>
      <c r="E1070" s="151" t="s">
        <v>19</v>
      </c>
      <c r="F1070" s="152" t="s">
        <v>689</v>
      </c>
      <c r="H1070" s="151" t="s">
        <v>19</v>
      </c>
      <c r="I1070" s="153"/>
      <c r="L1070" s="149"/>
      <c r="M1070" s="154"/>
      <c r="T1070" s="155"/>
      <c r="AT1070" s="151" t="s">
        <v>177</v>
      </c>
      <c r="AU1070" s="151" t="s">
        <v>85</v>
      </c>
      <c r="AV1070" s="12" t="s">
        <v>79</v>
      </c>
      <c r="AW1070" s="12" t="s">
        <v>33</v>
      </c>
      <c r="AX1070" s="12" t="s">
        <v>72</v>
      </c>
      <c r="AY1070" s="151" t="s">
        <v>166</v>
      </c>
    </row>
    <row r="1071" spans="2:65" s="13" customFormat="1">
      <c r="B1071" s="156"/>
      <c r="D1071" s="150" t="s">
        <v>177</v>
      </c>
      <c r="E1071" s="157" t="s">
        <v>19</v>
      </c>
      <c r="F1071" s="158" t="s">
        <v>79</v>
      </c>
      <c r="H1071" s="159">
        <v>1</v>
      </c>
      <c r="I1071" s="160"/>
      <c r="L1071" s="156"/>
      <c r="M1071" s="161"/>
      <c r="T1071" s="162"/>
      <c r="AT1071" s="157" t="s">
        <v>177</v>
      </c>
      <c r="AU1071" s="157" t="s">
        <v>85</v>
      </c>
      <c r="AV1071" s="13" t="s">
        <v>85</v>
      </c>
      <c r="AW1071" s="13" t="s">
        <v>33</v>
      </c>
      <c r="AX1071" s="13" t="s">
        <v>72</v>
      </c>
      <c r="AY1071" s="157" t="s">
        <v>166</v>
      </c>
    </row>
    <row r="1072" spans="2:65" s="12" customFormat="1">
      <c r="B1072" s="149"/>
      <c r="D1072" s="150" t="s">
        <v>177</v>
      </c>
      <c r="E1072" s="151" t="s">
        <v>19</v>
      </c>
      <c r="F1072" s="152" t="s">
        <v>690</v>
      </c>
      <c r="H1072" s="151" t="s">
        <v>19</v>
      </c>
      <c r="I1072" s="153"/>
      <c r="L1072" s="149"/>
      <c r="M1072" s="154"/>
      <c r="T1072" s="155"/>
      <c r="AT1072" s="151" t="s">
        <v>177</v>
      </c>
      <c r="AU1072" s="151" t="s">
        <v>85</v>
      </c>
      <c r="AV1072" s="12" t="s">
        <v>79</v>
      </c>
      <c r="AW1072" s="12" t="s">
        <v>33</v>
      </c>
      <c r="AX1072" s="12" t="s">
        <v>72</v>
      </c>
      <c r="AY1072" s="151" t="s">
        <v>166</v>
      </c>
    </row>
    <row r="1073" spans="2:65" s="13" customFormat="1">
      <c r="B1073" s="156"/>
      <c r="D1073" s="150" t="s">
        <v>177</v>
      </c>
      <c r="E1073" s="157" t="s">
        <v>19</v>
      </c>
      <c r="F1073" s="158" t="s">
        <v>79</v>
      </c>
      <c r="H1073" s="159">
        <v>1</v>
      </c>
      <c r="I1073" s="160"/>
      <c r="L1073" s="156"/>
      <c r="M1073" s="161"/>
      <c r="T1073" s="162"/>
      <c r="AT1073" s="157" t="s">
        <v>177</v>
      </c>
      <c r="AU1073" s="157" t="s">
        <v>85</v>
      </c>
      <c r="AV1073" s="13" t="s">
        <v>85</v>
      </c>
      <c r="AW1073" s="13" t="s">
        <v>33</v>
      </c>
      <c r="AX1073" s="13" t="s">
        <v>72</v>
      </c>
      <c r="AY1073" s="157" t="s">
        <v>166</v>
      </c>
    </row>
    <row r="1074" spans="2:65" s="15" customFormat="1">
      <c r="B1074" s="170"/>
      <c r="D1074" s="150" t="s">
        <v>177</v>
      </c>
      <c r="E1074" s="171" t="s">
        <v>19</v>
      </c>
      <c r="F1074" s="172" t="s">
        <v>228</v>
      </c>
      <c r="H1074" s="173">
        <v>5</v>
      </c>
      <c r="I1074" s="174"/>
      <c r="L1074" s="170"/>
      <c r="M1074" s="175"/>
      <c r="T1074" s="176"/>
      <c r="AT1074" s="171" t="s">
        <v>177</v>
      </c>
      <c r="AU1074" s="171" t="s">
        <v>85</v>
      </c>
      <c r="AV1074" s="15" t="s">
        <v>173</v>
      </c>
      <c r="AW1074" s="15" t="s">
        <v>33</v>
      </c>
      <c r="AX1074" s="15" t="s">
        <v>79</v>
      </c>
      <c r="AY1074" s="171" t="s">
        <v>166</v>
      </c>
    </row>
    <row r="1075" spans="2:65" s="1" customFormat="1" ht="16.5" customHeight="1">
      <c r="B1075" s="33"/>
      <c r="C1075" s="177" t="s">
        <v>1089</v>
      </c>
      <c r="D1075" s="177" t="s">
        <v>488</v>
      </c>
      <c r="E1075" s="178" t="s">
        <v>1090</v>
      </c>
      <c r="F1075" s="179" t="s">
        <v>1091</v>
      </c>
      <c r="G1075" s="180" t="s">
        <v>265</v>
      </c>
      <c r="H1075" s="181">
        <v>5</v>
      </c>
      <c r="I1075" s="182"/>
      <c r="J1075" s="183">
        <f>ROUND(I1075*H1075,2)</f>
        <v>0</v>
      </c>
      <c r="K1075" s="179" t="s">
        <v>19</v>
      </c>
      <c r="L1075" s="184"/>
      <c r="M1075" s="185" t="s">
        <v>19</v>
      </c>
      <c r="N1075" s="186" t="s">
        <v>44</v>
      </c>
      <c r="P1075" s="141">
        <f>O1075*H1075</f>
        <v>0</v>
      </c>
      <c r="Q1075" s="141">
        <v>2.0000000000000001E-4</v>
      </c>
      <c r="R1075" s="141">
        <f>Q1075*H1075</f>
        <v>1E-3</v>
      </c>
      <c r="S1075" s="141">
        <v>0</v>
      </c>
      <c r="T1075" s="142">
        <f>S1075*H1075</f>
        <v>0</v>
      </c>
      <c r="AR1075" s="143" t="s">
        <v>479</v>
      </c>
      <c r="AT1075" s="143" t="s">
        <v>488</v>
      </c>
      <c r="AU1075" s="143" t="s">
        <v>85</v>
      </c>
      <c r="AY1075" s="18" t="s">
        <v>166</v>
      </c>
      <c r="BE1075" s="144">
        <f>IF(N1075="základní",J1075,0)</f>
        <v>0</v>
      </c>
      <c r="BF1075" s="144">
        <f>IF(N1075="snížená",J1075,0)</f>
        <v>0</v>
      </c>
      <c r="BG1075" s="144">
        <f>IF(N1075="zákl. přenesená",J1075,0)</f>
        <v>0</v>
      </c>
      <c r="BH1075" s="144">
        <f>IF(N1075="sníž. přenesená",J1075,0)</f>
        <v>0</v>
      </c>
      <c r="BI1075" s="144">
        <f>IF(N1075="nulová",J1075,0)</f>
        <v>0</v>
      </c>
      <c r="BJ1075" s="18" t="s">
        <v>85</v>
      </c>
      <c r="BK1075" s="144">
        <f>ROUND(I1075*H1075,2)</f>
        <v>0</v>
      </c>
      <c r="BL1075" s="18" t="s">
        <v>291</v>
      </c>
      <c r="BM1075" s="143" t="s">
        <v>1092</v>
      </c>
    </row>
    <row r="1076" spans="2:65" s="1" customFormat="1" ht="16.5" customHeight="1">
      <c r="B1076" s="33"/>
      <c r="C1076" s="132" t="s">
        <v>1093</v>
      </c>
      <c r="D1076" s="132" t="s">
        <v>168</v>
      </c>
      <c r="E1076" s="133" t="s">
        <v>1094</v>
      </c>
      <c r="F1076" s="134" t="s">
        <v>1095</v>
      </c>
      <c r="G1076" s="135" t="s">
        <v>257</v>
      </c>
      <c r="H1076" s="136">
        <v>27</v>
      </c>
      <c r="I1076" s="137"/>
      <c r="J1076" s="138">
        <f>ROUND(I1076*H1076,2)</f>
        <v>0</v>
      </c>
      <c r="K1076" s="134" t="s">
        <v>172</v>
      </c>
      <c r="L1076" s="33"/>
      <c r="M1076" s="139" t="s">
        <v>19</v>
      </c>
      <c r="N1076" s="140" t="s">
        <v>44</v>
      </c>
      <c r="P1076" s="141">
        <f>O1076*H1076</f>
        <v>0</v>
      </c>
      <c r="Q1076" s="141">
        <v>1.7000000000000001E-4</v>
      </c>
      <c r="R1076" s="141">
        <f>Q1076*H1076</f>
        <v>4.5900000000000003E-3</v>
      </c>
      <c r="S1076" s="141">
        <v>0</v>
      </c>
      <c r="T1076" s="142">
        <f>S1076*H1076</f>
        <v>0</v>
      </c>
      <c r="AR1076" s="143" t="s">
        <v>291</v>
      </c>
      <c r="AT1076" s="143" t="s">
        <v>168</v>
      </c>
      <c r="AU1076" s="143" t="s">
        <v>85</v>
      </c>
      <c r="AY1076" s="18" t="s">
        <v>166</v>
      </c>
      <c r="BE1076" s="144">
        <f>IF(N1076="základní",J1076,0)</f>
        <v>0</v>
      </c>
      <c r="BF1076" s="144">
        <f>IF(N1076="snížená",J1076,0)</f>
        <v>0</v>
      </c>
      <c r="BG1076" s="144">
        <f>IF(N1076="zákl. přenesená",J1076,0)</f>
        <v>0</v>
      </c>
      <c r="BH1076" s="144">
        <f>IF(N1076="sníž. přenesená",J1076,0)</f>
        <v>0</v>
      </c>
      <c r="BI1076" s="144">
        <f>IF(N1076="nulová",J1076,0)</f>
        <v>0</v>
      </c>
      <c r="BJ1076" s="18" t="s">
        <v>85</v>
      </c>
      <c r="BK1076" s="144">
        <f>ROUND(I1076*H1076,2)</f>
        <v>0</v>
      </c>
      <c r="BL1076" s="18" t="s">
        <v>291</v>
      </c>
      <c r="BM1076" s="143" t="s">
        <v>1096</v>
      </c>
    </row>
    <row r="1077" spans="2:65" s="1" customFormat="1">
      <c r="B1077" s="33"/>
      <c r="D1077" s="145" t="s">
        <v>175</v>
      </c>
      <c r="F1077" s="146" t="s">
        <v>1097</v>
      </c>
      <c r="I1077" s="147"/>
      <c r="L1077" s="33"/>
      <c r="M1077" s="148"/>
      <c r="T1077" s="54"/>
      <c r="AT1077" s="18" t="s">
        <v>175</v>
      </c>
      <c r="AU1077" s="18" t="s">
        <v>85</v>
      </c>
    </row>
    <row r="1078" spans="2:65" s="12" customFormat="1">
      <c r="B1078" s="149"/>
      <c r="D1078" s="150" t="s">
        <v>177</v>
      </c>
      <c r="E1078" s="151" t="s">
        <v>19</v>
      </c>
      <c r="F1078" s="152" t="s">
        <v>686</v>
      </c>
      <c r="H1078" s="151" t="s">
        <v>19</v>
      </c>
      <c r="I1078" s="153"/>
      <c r="L1078" s="149"/>
      <c r="M1078" s="154"/>
      <c r="T1078" s="155"/>
      <c r="AT1078" s="151" t="s">
        <v>177</v>
      </c>
      <c r="AU1078" s="151" t="s">
        <v>85</v>
      </c>
      <c r="AV1078" s="12" t="s">
        <v>79</v>
      </c>
      <c r="AW1078" s="12" t="s">
        <v>33</v>
      </c>
      <c r="AX1078" s="12" t="s">
        <v>72</v>
      </c>
      <c r="AY1078" s="151" t="s">
        <v>166</v>
      </c>
    </row>
    <row r="1079" spans="2:65" s="13" customFormat="1">
      <c r="B1079" s="156"/>
      <c r="D1079" s="150" t="s">
        <v>177</v>
      </c>
      <c r="E1079" s="157" t="s">
        <v>19</v>
      </c>
      <c r="F1079" s="158" t="s">
        <v>202</v>
      </c>
      <c r="H1079" s="159">
        <v>6</v>
      </c>
      <c r="I1079" s="160"/>
      <c r="L1079" s="156"/>
      <c r="M1079" s="161"/>
      <c r="T1079" s="162"/>
      <c r="AT1079" s="157" t="s">
        <v>177</v>
      </c>
      <c r="AU1079" s="157" t="s">
        <v>85</v>
      </c>
      <c r="AV1079" s="13" t="s">
        <v>85</v>
      </c>
      <c r="AW1079" s="13" t="s">
        <v>33</v>
      </c>
      <c r="AX1079" s="13" t="s">
        <v>72</v>
      </c>
      <c r="AY1079" s="157" t="s">
        <v>166</v>
      </c>
    </row>
    <row r="1080" spans="2:65" s="12" customFormat="1">
      <c r="B1080" s="149"/>
      <c r="D1080" s="150" t="s">
        <v>177</v>
      </c>
      <c r="E1080" s="151" t="s">
        <v>19</v>
      </c>
      <c r="F1080" s="152" t="s">
        <v>687</v>
      </c>
      <c r="H1080" s="151" t="s">
        <v>19</v>
      </c>
      <c r="I1080" s="153"/>
      <c r="L1080" s="149"/>
      <c r="M1080" s="154"/>
      <c r="T1080" s="155"/>
      <c r="AT1080" s="151" t="s">
        <v>177</v>
      </c>
      <c r="AU1080" s="151" t="s">
        <v>85</v>
      </c>
      <c r="AV1080" s="12" t="s">
        <v>79</v>
      </c>
      <c r="AW1080" s="12" t="s">
        <v>33</v>
      </c>
      <c r="AX1080" s="12" t="s">
        <v>72</v>
      </c>
      <c r="AY1080" s="151" t="s">
        <v>166</v>
      </c>
    </row>
    <row r="1081" spans="2:65" s="13" customFormat="1">
      <c r="B1081" s="156"/>
      <c r="D1081" s="150" t="s">
        <v>177</v>
      </c>
      <c r="E1081" s="157" t="s">
        <v>19</v>
      </c>
      <c r="F1081" s="158" t="s">
        <v>173</v>
      </c>
      <c r="H1081" s="159">
        <v>4</v>
      </c>
      <c r="I1081" s="160"/>
      <c r="L1081" s="156"/>
      <c r="M1081" s="161"/>
      <c r="T1081" s="162"/>
      <c r="AT1081" s="157" t="s">
        <v>177</v>
      </c>
      <c r="AU1081" s="157" t="s">
        <v>85</v>
      </c>
      <c r="AV1081" s="13" t="s">
        <v>85</v>
      </c>
      <c r="AW1081" s="13" t="s">
        <v>33</v>
      </c>
      <c r="AX1081" s="13" t="s">
        <v>72</v>
      </c>
      <c r="AY1081" s="157" t="s">
        <v>166</v>
      </c>
    </row>
    <row r="1082" spans="2:65" s="12" customFormat="1">
      <c r="B1082" s="149"/>
      <c r="D1082" s="150" t="s">
        <v>177</v>
      </c>
      <c r="E1082" s="151" t="s">
        <v>19</v>
      </c>
      <c r="F1082" s="152" t="s">
        <v>688</v>
      </c>
      <c r="H1082" s="151" t="s">
        <v>19</v>
      </c>
      <c r="I1082" s="153"/>
      <c r="L1082" s="149"/>
      <c r="M1082" s="154"/>
      <c r="T1082" s="155"/>
      <c r="AT1082" s="151" t="s">
        <v>177</v>
      </c>
      <c r="AU1082" s="151" t="s">
        <v>85</v>
      </c>
      <c r="AV1082" s="12" t="s">
        <v>79</v>
      </c>
      <c r="AW1082" s="12" t="s">
        <v>33</v>
      </c>
      <c r="AX1082" s="12" t="s">
        <v>72</v>
      </c>
      <c r="AY1082" s="151" t="s">
        <v>166</v>
      </c>
    </row>
    <row r="1083" spans="2:65" s="13" customFormat="1">
      <c r="B1083" s="156"/>
      <c r="D1083" s="150" t="s">
        <v>177</v>
      </c>
      <c r="E1083" s="157" t="s">
        <v>19</v>
      </c>
      <c r="F1083" s="158" t="s">
        <v>173</v>
      </c>
      <c r="H1083" s="159">
        <v>4</v>
      </c>
      <c r="I1083" s="160"/>
      <c r="L1083" s="156"/>
      <c r="M1083" s="161"/>
      <c r="T1083" s="162"/>
      <c r="AT1083" s="157" t="s">
        <v>177</v>
      </c>
      <c r="AU1083" s="157" t="s">
        <v>85</v>
      </c>
      <c r="AV1083" s="13" t="s">
        <v>85</v>
      </c>
      <c r="AW1083" s="13" t="s">
        <v>33</v>
      </c>
      <c r="AX1083" s="13" t="s">
        <v>72</v>
      </c>
      <c r="AY1083" s="157" t="s">
        <v>166</v>
      </c>
    </row>
    <row r="1084" spans="2:65" s="12" customFormat="1">
      <c r="B1084" s="149"/>
      <c r="D1084" s="150" t="s">
        <v>177</v>
      </c>
      <c r="E1084" s="151" t="s">
        <v>19</v>
      </c>
      <c r="F1084" s="152" t="s">
        <v>689</v>
      </c>
      <c r="H1084" s="151" t="s">
        <v>19</v>
      </c>
      <c r="I1084" s="153"/>
      <c r="L1084" s="149"/>
      <c r="M1084" s="154"/>
      <c r="T1084" s="155"/>
      <c r="AT1084" s="151" t="s">
        <v>177</v>
      </c>
      <c r="AU1084" s="151" t="s">
        <v>85</v>
      </c>
      <c r="AV1084" s="12" t="s">
        <v>79</v>
      </c>
      <c r="AW1084" s="12" t="s">
        <v>33</v>
      </c>
      <c r="AX1084" s="12" t="s">
        <v>72</v>
      </c>
      <c r="AY1084" s="151" t="s">
        <v>166</v>
      </c>
    </row>
    <row r="1085" spans="2:65" s="13" customFormat="1">
      <c r="B1085" s="156"/>
      <c r="D1085" s="150" t="s">
        <v>177</v>
      </c>
      <c r="E1085" s="157" t="s">
        <v>19</v>
      </c>
      <c r="F1085" s="158" t="s">
        <v>173</v>
      </c>
      <c r="H1085" s="159">
        <v>4</v>
      </c>
      <c r="I1085" s="160"/>
      <c r="L1085" s="156"/>
      <c r="M1085" s="161"/>
      <c r="T1085" s="162"/>
      <c r="AT1085" s="157" t="s">
        <v>177</v>
      </c>
      <c r="AU1085" s="157" t="s">
        <v>85</v>
      </c>
      <c r="AV1085" s="13" t="s">
        <v>85</v>
      </c>
      <c r="AW1085" s="13" t="s">
        <v>33</v>
      </c>
      <c r="AX1085" s="13" t="s">
        <v>72</v>
      </c>
      <c r="AY1085" s="157" t="s">
        <v>166</v>
      </c>
    </row>
    <row r="1086" spans="2:65" s="12" customFormat="1">
      <c r="B1086" s="149"/>
      <c r="D1086" s="150" t="s">
        <v>177</v>
      </c>
      <c r="E1086" s="151" t="s">
        <v>19</v>
      </c>
      <c r="F1086" s="152" t="s">
        <v>690</v>
      </c>
      <c r="H1086" s="151" t="s">
        <v>19</v>
      </c>
      <c r="I1086" s="153"/>
      <c r="L1086" s="149"/>
      <c r="M1086" s="154"/>
      <c r="T1086" s="155"/>
      <c r="AT1086" s="151" t="s">
        <v>177</v>
      </c>
      <c r="AU1086" s="151" t="s">
        <v>85</v>
      </c>
      <c r="AV1086" s="12" t="s">
        <v>79</v>
      </c>
      <c r="AW1086" s="12" t="s">
        <v>33</v>
      </c>
      <c r="AX1086" s="12" t="s">
        <v>72</v>
      </c>
      <c r="AY1086" s="151" t="s">
        <v>166</v>
      </c>
    </row>
    <row r="1087" spans="2:65" s="13" customFormat="1">
      <c r="B1087" s="156"/>
      <c r="D1087" s="150" t="s">
        <v>177</v>
      </c>
      <c r="E1087" s="157" t="s">
        <v>19</v>
      </c>
      <c r="F1087" s="158" t="s">
        <v>237</v>
      </c>
      <c r="H1087" s="159">
        <v>9</v>
      </c>
      <c r="I1087" s="160"/>
      <c r="L1087" s="156"/>
      <c r="M1087" s="161"/>
      <c r="T1087" s="162"/>
      <c r="AT1087" s="157" t="s">
        <v>177</v>
      </c>
      <c r="AU1087" s="157" t="s">
        <v>85</v>
      </c>
      <c r="AV1087" s="13" t="s">
        <v>85</v>
      </c>
      <c r="AW1087" s="13" t="s">
        <v>33</v>
      </c>
      <c r="AX1087" s="13" t="s">
        <v>72</v>
      </c>
      <c r="AY1087" s="157" t="s">
        <v>166</v>
      </c>
    </row>
    <row r="1088" spans="2:65" s="15" customFormat="1">
      <c r="B1088" s="170"/>
      <c r="D1088" s="150" t="s">
        <v>177</v>
      </c>
      <c r="E1088" s="171" t="s">
        <v>19</v>
      </c>
      <c r="F1088" s="172" t="s">
        <v>228</v>
      </c>
      <c r="H1088" s="173">
        <v>27</v>
      </c>
      <c r="I1088" s="174"/>
      <c r="L1088" s="170"/>
      <c r="M1088" s="175"/>
      <c r="T1088" s="176"/>
      <c r="AT1088" s="171" t="s">
        <v>177</v>
      </c>
      <c r="AU1088" s="171" t="s">
        <v>85</v>
      </c>
      <c r="AV1088" s="15" t="s">
        <v>173</v>
      </c>
      <c r="AW1088" s="15" t="s">
        <v>33</v>
      </c>
      <c r="AX1088" s="15" t="s">
        <v>79</v>
      </c>
      <c r="AY1088" s="171" t="s">
        <v>166</v>
      </c>
    </row>
    <row r="1089" spans="2:65" s="1" customFormat="1" ht="24.2" customHeight="1">
      <c r="B1089" s="33"/>
      <c r="C1089" s="132" t="s">
        <v>1098</v>
      </c>
      <c r="D1089" s="132" t="s">
        <v>168</v>
      </c>
      <c r="E1089" s="133" t="s">
        <v>1099</v>
      </c>
      <c r="F1089" s="134" t="s">
        <v>1100</v>
      </c>
      <c r="G1089" s="135" t="s">
        <v>1049</v>
      </c>
      <c r="H1089" s="187"/>
      <c r="I1089" s="137"/>
      <c r="J1089" s="138">
        <f>ROUND(I1089*H1089,2)</f>
        <v>0</v>
      </c>
      <c r="K1089" s="134" t="s">
        <v>172</v>
      </c>
      <c r="L1089" s="33"/>
      <c r="M1089" s="139" t="s">
        <v>19</v>
      </c>
      <c r="N1089" s="140" t="s">
        <v>44</v>
      </c>
      <c r="P1089" s="141">
        <f>O1089*H1089</f>
        <v>0</v>
      </c>
      <c r="Q1089" s="141">
        <v>0</v>
      </c>
      <c r="R1089" s="141">
        <f>Q1089*H1089</f>
        <v>0</v>
      </c>
      <c r="S1089" s="141">
        <v>0</v>
      </c>
      <c r="T1089" s="142">
        <f>S1089*H1089</f>
        <v>0</v>
      </c>
      <c r="AR1089" s="143" t="s">
        <v>291</v>
      </c>
      <c r="AT1089" s="143" t="s">
        <v>168</v>
      </c>
      <c r="AU1089" s="143" t="s">
        <v>85</v>
      </c>
      <c r="AY1089" s="18" t="s">
        <v>166</v>
      </c>
      <c r="BE1089" s="144">
        <f>IF(N1089="základní",J1089,0)</f>
        <v>0</v>
      </c>
      <c r="BF1089" s="144">
        <f>IF(N1089="snížená",J1089,0)</f>
        <v>0</v>
      </c>
      <c r="BG1089" s="144">
        <f>IF(N1089="zákl. přenesená",J1089,0)</f>
        <v>0</v>
      </c>
      <c r="BH1089" s="144">
        <f>IF(N1089="sníž. přenesená",J1089,0)</f>
        <v>0</v>
      </c>
      <c r="BI1089" s="144">
        <f>IF(N1089="nulová",J1089,0)</f>
        <v>0</v>
      </c>
      <c r="BJ1089" s="18" t="s">
        <v>85</v>
      </c>
      <c r="BK1089" s="144">
        <f>ROUND(I1089*H1089,2)</f>
        <v>0</v>
      </c>
      <c r="BL1089" s="18" t="s">
        <v>291</v>
      </c>
      <c r="BM1089" s="143" t="s">
        <v>1101</v>
      </c>
    </row>
    <row r="1090" spans="2:65" s="1" customFormat="1">
      <c r="B1090" s="33"/>
      <c r="D1090" s="145" t="s">
        <v>175</v>
      </c>
      <c r="F1090" s="146" t="s">
        <v>1102</v>
      </c>
      <c r="I1090" s="147"/>
      <c r="L1090" s="33"/>
      <c r="M1090" s="148"/>
      <c r="T1090" s="54"/>
      <c r="AT1090" s="18" t="s">
        <v>175</v>
      </c>
      <c r="AU1090" s="18" t="s">
        <v>85</v>
      </c>
    </row>
    <row r="1091" spans="2:65" s="11" customFormat="1" ht="22.9" customHeight="1">
      <c r="B1091" s="120"/>
      <c r="D1091" s="121" t="s">
        <v>71</v>
      </c>
      <c r="E1091" s="130" t="s">
        <v>1103</v>
      </c>
      <c r="F1091" s="130" t="s">
        <v>1104</v>
      </c>
      <c r="I1091" s="123"/>
      <c r="J1091" s="131">
        <f>BK1091</f>
        <v>0</v>
      </c>
      <c r="L1091" s="120"/>
      <c r="M1091" s="125"/>
      <c r="P1091" s="126">
        <f>SUM(P1092:P1111)</f>
        <v>0</v>
      </c>
      <c r="R1091" s="126">
        <f>SUM(R1092:R1111)</f>
        <v>0.54881184999999999</v>
      </c>
      <c r="T1091" s="127">
        <f>SUM(T1092:T1111)</f>
        <v>0</v>
      </c>
      <c r="AR1091" s="121" t="s">
        <v>85</v>
      </c>
      <c r="AT1091" s="128" t="s">
        <v>71</v>
      </c>
      <c r="AU1091" s="128" t="s">
        <v>79</v>
      </c>
      <c r="AY1091" s="121" t="s">
        <v>166</v>
      </c>
      <c r="BK1091" s="129">
        <f>SUM(BK1092:BK1111)</f>
        <v>0</v>
      </c>
    </row>
    <row r="1092" spans="2:65" s="1" customFormat="1" ht="37.9" customHeight="1">
      <c r="B1092" s="33"/>
      <c r="C1092" s="132" t="s">
        <v>1105</v>
      </c>
      <c r="D1092" s="132" t="s">
        <v>168</v>
      </c>
      <c r="E1092" s="133" t="s">
        <v>1106</v>
      </c>
      <c r="F1092" s="134" t="s">
        <v>1107</v>
      </c>
      <c r="G1092" s="135" t="s">
        <v>232</v>
      </c>
      <c r="H1092" s="136">
        <v>10.595000000000001</v>
      </c>
      <c r="I1092" s="137"/>
      <c r="J1092" s="138">
        <f>ROUND(I1092*H1092,2)</f>
        <v>0</v>
      </c>
      <c r="K1092" s="134" t="s">
        <v>172</v>
      </c>
      <c r="L1092" s="33"/>
      <c r="M1092" s="139" t="s">
        <v>19</v>
      </c>
      <c r="N1092" s="140" t="s">
        <v>44</v>
      </c>
      <c r="P1092" s="141">
        <f>O1092*H1092</f>
        <v>0</v>
      </c>
      <c r="Q1092" s="141">
        <v>2.963E-2</v>
      </c>
      <c r="R1092" s="141">
        <f>Q1092*H1092</f>
        <v>0.31392985000000001</v>
      </c>
      <c r="S1092" s="141">
        <v>0</v>
      </c>
      <c r="T1092" s="142">
        <f>S1092*H1092</f>
        <v>0</v>
      </c>
      <c r="AR1092" s="143" t="s">
        <v>291</v>
      </c>
      <c r="AT1092" s="143" t="s">
        <v>168</v>
      </c>
      <c r="AU1092" s="143" t="s">
        <v>85</v>
      </c>
      <c r="AY1092" s="18" t="s">
        <v>166</v>
      </c>
      <c r="BE1092" s="144">
        <f>IF(N1092="základní",J1092,0)</f>
        <v>0</v>
      </c>
      <c r="BF1092" s="144">
        <f>IF(N1092="snížená",J1092,0)</f>
        <v>0</v>
      </c>
      <c r="BG1092" s="144">
        <f>IF(N1092="zákl. přenesená",J1092,0)</f>
        <v>0</v>
      </c>
      <c r="BH1092" s="144">
        <f>IF(N1092="sníž. přenesená",J1092,0)</f>
        <v>0</v>
      </c>
      <c r="BI1092" s="144">
        <f>IF(N1092="nulová",J1092,0)</f>
        <v>0</v>
      </c>
      <c r="BJ1092" s="18" t="s">
        <v>85</v>
      </c>
      <c r="BK1092" s="144">
        <f>ROUND(I1092*H1092,2)</f>
        <v>0</v>
      </c>
      <c r="BL1092" s="18" t="s">
        <v>291</v>
      </c>
      <c r="BM1092" s="143" t="s">
        <v>1108</v>
      </c>
    </row>
    <row r="1093" spans="2:65" s="1" customFormat="1">
      <c r="B1093" s="33"/>
      <c r="D1093" s="145" t="s">
        <v>175</v>
      </c>
      <c r="F1093" s="146" t="s">
        <v>1109</v>
      </c>
      <c r="I1093" s="147"/>
      <c r="L1093" s="33"/>
      <c r="M1093" s="148"/>
      <c r="T1093" s="54"/>
      <c r="AT1093" s="18" t="s">
        <v>175</v>
      </c>
      <c r="AU1093" s="18" t="s">
        <v>85</v>
      </c>
    </row>
    <row r="1094" spans="2:65" s="12" customFormat="1">
      <c r="B1094" s="149"/>
      <c r="D1094" s="150" t="s">
        <v>177</v>
      </c>
      <c r="E1094" s="151" t="s">
        <v>19</v>
      </c>
      <c r="F1094" s="152" t="s">
        <v>213</v>
      </c>
      <c r="H1094" s="151" t="s">
        <v>19</v>
      </c>
      <c r="I1094" s="153"/>
      <c r="L1094" s="149"/>
      <c r="M1094" s="154"/>
      <c r="T1094" s="155"/>
      <c r="AT1094" s="151" t="s">
        <v>177</v>
      </c>
      <c r="AU1094" s="151" t="s">
        <v>85</v>
      </c>
      <c r="AV1094" s="12" t="s">
        <v>79</v>
      </c>
      <c r="AW1094" s="12" t="s">
        <v>33</v>
      </c>
      <c r="AX1094" s="12" t="s">
        <v>72</v>
      </c>
      <c r="AY1094" s="151" t="s">
        <v>166</v>
      </c>
    </row>
    <row r="1095" spans="2:65" s="13" customFormat="1">
      <c r="B1095" s="156"/>
      <c r="D1095" s="150" t="s">
        <v>177</v>
      </c>
      <c r="E1095" s="157" t="s">
        <v>19</v>
      </c>
      <c r="F1095" s="158" t="s">
        <v>1110</v>
      </c>
      <c r="H1095" s="159">
        <v>2.2749999999999999</v>
      </c>
      <c r="I1095" s="160"/>
      <c r="L1095" s="156"/>
      <c r="M1095" s="161"/>
      <c r="T1095" s="162"/>
      <c r="AT1095" s="157" t="s">
        <v>177</v>
      </c>
      <c r="AU1095" s="157" t="s">
        <v>85</v>
      </c>
      <c r="AV1095" s="13" t="s">
        <v>85</v>
      </c>
      <c r="AW1095" s="13" t="s">
        <v>33</v>
      </c>
      <c r="AX1095" s="13" t="s">
        <v>72</v>
      </c>
      <c r="AY1095" s="157" t="s">
        <v>166</v>
      </c>
    </row>
    <row r="1096" spans="2:65" s="12" customFormat="1">
      <c r="B1096" s="149"/>
      <c r="D1096" s="150" t="s">
        <v>177</v>
      </c>
      <c r="E1096" s="151" t="s">
        <v>19</v>
      </c>
      <c r="F1096" s="152" t="s">
        <v>218</v>
      </c>
      <c r="H1096" s="151" t="s">
        <v>19</v>
      </c>
      <c r="I1096" s="153"/>
      <c r="L1096" s="149"/>
      <c r="M1096" s="154"/>
      <c r="T1096" s="155"/>
      <c r="AT1096" s="151" t="s">
        <v>177</v>
      </c>
      <c r="AU1096" s="151" t="s">
        <v>85</v>
      </c>
      <c r="AV1096" s="12" t="s">
        <v>79</v>
      </c>
      <c r="AW1096" s="12" t="s">
        <v>33</v>
      </c>
      <c r="AX1096" s="12" t="s">
        <v>72</v>
      </c>
      <c r="AY1096" s="151" t="s">
        <v>166</v>
      </c>
    </row>
    <row r="1097" spans="2:65" s="13" customFormat="1">
      <c r="B1097" s="156"/>
      <c r="D1097" s="150" t="s">
        <v>177</v>
      </c>
      <c r="E1097" s="157" t="s">
        <v>19</v>
      </c>
      <c r="F1097" s="158" t="s">
        <v>1111</v>
      </c>
      <c r="H1097" s="159">
        <v>8.32</v>
      </c>
      <c r="I1097" s="160"/>
      <c r="L1097" s="156"/>
      <c r="M1097" s="161"/>
      <c r="T1097" s="162"/>
      <c r="AT1097" s="157" t="s">
        <v>177</v>
      </c>
      <c r="AU1097" s="157" t="s">
        <v>85</v>
      </c>
      <c r="AV1097" s="13" t="s">
        <v>85</v>
      </c>
      <c r="AW1097" s="13" t="s">
        <v>33</v>
      </c>
      <c r="AX1097" s="13" t="s">
        <v>72</v>
      </c>
      <c r="AY1097" s="157" t="s">
        <v>166</v>
      </c>
    </row>
    <row r="1098" spans="2:65" s="15" customFormat="1">
      <c r="B1098" s="170"/>
      <c r="D1098" s="150" t="s">
        <v>177</v>
      </c>
      <c r="E1098" s="171" t="s">
        <v>19</v>
      </c>
      <c r="F1098" s="172" t="s">
        <v>228</v>
      </c>
      <c r="H1098" s="173">
        <v>10.595000000000001</v>
      </c>
      <c r="I1098" s="174"/>
      <c r="L1098" s="170"/>
      <c r="M1098" s="175"/>
      <c r="T1098" s="176"/>
      <c r="AT1098" s="171" t="s">
        <v>177</v>
      </c>
      <c r="AU1098" s="171" t="s">
        <v>85</v>
      </c>
      <c r="AV1098" s="15" t="s">
        <v>173</v>
      </c>
      <c r="AW1098" s="15" t="s">
        <v>33</v>
      </c>
      <c r="AX1098" s="15" t="s">
        <v>79</v>
      </c>
      <c r="AY1098" s="171" t="s">
        <v>166</v>
      </c>
    </row>
    <row r="1099" spans="2:65" s="1" customFormat="1" ht="24.2" customHeight="1">
      <c r="B1099" s="33"/>
      <c r="C1099" s="132" t="s">
        <v>1112</v>
      </c>
      <c r="D1099" s="132" t="s">
        <v>168</v>
      </c>
      <c r="E1099" s="133" t="s">
        <v>1113</v>
      </c>
      <c r="F1099" s="134" t="s">
        <v>1114</v>
      </c>
      <c r="G1099" s="135" t="s">
        <v>257</v>
      </c>
      <c r="H1099" s="136">
        <v>21.7</v>
      </c>
      <c r="I1099" s="137"/>
      <c r="J1099" s="138">
        <f>ROUND(I1099*H1099,2)</f>
        <v>0</v>
      </c>
      <c r="K1099" s="134" t="s">
        <v>172</v>
      </c>
      <c r="L1099" s="33"/>
      <c r="M1099" s="139" t="s">
        <v>19</v>
      </c>
      <c r="N1099" s="140" t="s">
        <v>44</v>
      </c>
      <c r="P1099" s="141">
        <f>O1099*H1099</f>
        <v>0</v>
      </c>
      <c r="Q1099" s="141">
        <v>8.8199999999999997E-3</v>
      </c>
      <c r="R1099" s="141">
        <f>Q1099*H1099</f>
        <v>0.19139399999999998</v>
      </c>
      <c r="S1099" s="141">
        <v>0</v>
      </c>
      <c r="T1099" s="142">
        <f>S1099*H1099</f>
        <v>0</v>
      </c>
      <c r="AR1099" s="143" t="s">
        <v>291</v>
      </c>
      <c r="AT1099" s="143" t="s">
        <v>168</v>
      </c>
      <c r="AU1099" s="143" t="s">
        <v>85</v>
      </c>
      <c r="AY1099" s="18" t="s">
        <v>166</v>
      </c>
      <c r="BE1099" s="144">
        <f>IF(N1099="základní",J1099,0)</f>
        <v>0</v>
      </c>
      <c r="BF1099" s="144">
        <f>IF(N1099="snížená",J1099,0)</f>
        <v>0</v>
      </c>
      <c r="BG1099" s="144">
        <f>IF(N1099="zákl. přenesená",J1099,0)</f>
        <v>0</v>
      </c>
      <c r="BH1099" s="144">
        <f>IF(N1099="sníž. přenesená",J1099,0)</f>
        <v>0</v>
      </c>
      <c r="BI1099" s="144">
        <f>IF(N1099="nulová",J1099,0)</f>
        <v>0</v>
      </c>
      <c r="BJ1099" s="18" t="s">
        <v>85</v>
      </c>
      <c r="BK1099" s="144">
        <f>ROUND(I1099*H1099,2)</f>
        <v>0</v>
      </c>
      <c r="BL1099" s="18" t="s">
        <v>291</v>
      </c>
      <c r="BM1099" s="143" t="s">
        <v>1115</v>
      </c>
    </row>
    <row r="1100" spans="2:65" s="1" customFormat="1">
      <c r="B1100" s="33"/>
      <c r="D1100" s="145" t="s">
        <v>175</v>
      </c>
      <c r="F1100" s="146" t="s">
        <v>1116</v>
      </c>
      <c r="I1100" s="147"/>
      <c r="L1100" s="33"/>
      <c r="M1100" s="148"/>
      <c r="T1100" s="54"/>
      <c r="AT1100" s="18" t="s">
        <v>175</v>
      </c>
      <c r="AU1100" s="18" t="s">
        <v>85</v>
      </c>
    </row>
    <row r="1101" spans="2:65" s="12" customFormat="1">
      <c r="B1101" s="149"/>
      <c r="D1101" s="150" t="s">
        <v>177</v>
      </c>
      <c r="E1101" s="151" t="s">
        <v>19</v>
      </c>
      <c r="F1101" s="152" t="s">
        <v>1117</v>
      </c>
      <c r="H1101" s="151" t="s">
        <v>19</v>
      </c>
      <c r="I1101" s="153"/>
      <c r="L1101" s="149"/>
      <c r="M1101" s="154"/>
      <c r="T1101" s="155"/>
      <c r="AT1101" s="151" t="s">
        <v>177</v>
      </c>
      <c r="AU1101" s="151" t="s">
        <v>85</v>
      </c>
      <c r="AV1101" s="12" t="s">
        <v>79</v>
      </c>
      <c r="AW1101" s="12" t="s">
        <v>33</v>
      </c>
      <c r="AX1101" s="12" t="s">
        <v>72</v>
      </c>
      <c r="AY1101" s="151" t="s">
        <v>166</v>
      </c>
    </row>
    <row r="1102" spans="2:65" s="13" customFormat="1">
      <c r="B1102" s="156"/>
      <c r="D1102" s="150" t="s">
        <v>177</v>
      </c>
      <c r="E1102" s="157" t="s">
        <v>19</v>
      </c>
      <c r="F1102" s="158" t="s">
        <v>1118</v>
      </c>
      <c r="H1102" s="159">
        <v>9.3000000000000007</v>
      </c>
      <c r="I1102" s="160"/>
      <c r="L1102" s="156"/>
      <c r="M1102" s="161"/>
      <c r="T1102" s="162"/>
      <c r="AT1102" s="157" t="s">
        <v>177</v>
      </c>
      <c r="AU1102" s="157" t="s">
        <v>85</v>
      </c>
      <c r="AV1102" s="13" t="s">
        <v>85</v>
      </c>
      <c r="AW1102" s="13" t="s">
        <v>33</v>
      </c>
      <c r="AX1102" s="13" t="s">
        <v>72</v>
      </c>
      <c r="AY1102" s="157" t="s">
        <v>166</v>
      </c>
    </row>
    <row r="1103" spans="2:65" s="12" customFormat="1">
      <c r="B1103" s="149"/>
      <c r="D1103" s="150" t="s">
        <v>177</v>
      </c>
      <c r="E1103" s="151" t="s">
        <v>19</v>
      </c>
      <c r="F1103" s="152" t="s">
        <v>1119</v>
      </c>
      <c r="H1103" s="151" t="s">
        <v>19</v>
      </c>
      <c r="I1103" s="153"/>
      <c r="L1103" s="149"/>
      <c r="M1103" s="154"/>
      <c r="T1103" s="155"/>
      <c r="AT1103" s="151" t="s">
        <v>177</v>
      </c>
      <c r="AU1103" s="151" t="s">
        <v>85</v>
      </c>
      <c r="AV1103" s="12" t="s">
        <v>79</v>
      </c>
      <c r="AW1103" s="12" t="s">
        <v>33</v>
      </c>
      <c r="AX1103" s="12" t="s">
        <v>72</v>
      </c>
      <c r="AY1103" s="151" t="s">
        <v>166</v>
      </c>
    </row>
    <row r="1104" spans="2:65" s="13" customFormat="1">
      <c r="B1104" s="156"/>
      <c r="D1104" s="150" t="s">
        <v>177</v>
      </c>
      <c r="E1104" s="157" t="s">
        <v>19</v>
      </c>
      <c r="F1104" s="158" t="s">
        <v>1120</v>
      </c>
      <c r="H1104" s="159">
        <v>12.4</v>
      </c>
      <c r="I1104" s="160"/>
      <c r="L1104" s="156"/>
      <c r="M1104" s="161"/>
      <c r="T1104" s="162"/>
      <c r="AT1104" s="157" t="s">
        <v>177</v>
      </c>
      <c r="AU1104" s="157" t="s">
        <v>85</v>
      </c>
      <c r="AV1104" s="13" t="s">
        <v>85</v>
      </c>
      <c r="AW1104" s="13" t="s">
        <v>33</v>
      </c>
      <c r="AX1104" s="13" t="s">
        <v>72</v>
      </c>
      <c r="AY1104" s="157" t="s">
        <v>166</v>
      </c>
    </row>
    <row r="1105" spans="2:65" s="15" customFormat="1">
      <c r="B1105" s="170"/>
      <c r="D1105" s="150" t="s">
        <v>177</v>
      </c>
      <c r="E1105" s="171" t="s">
        <v>19</v>
      </c>
      <c r="F1105" s="172" t="s">
        <v>228</v>
      </c>
      <c r="H1105" s="173">
        <v>21.700000000000003</v>
      </c>
      <c r="I1105" s="174"/>
      <c r="L1105" s="170"/>
      <c r="M1105" s="175"/>
      <c r="T1105" s="176"/>
      <c r="AT1105" s="171" t="s">
        <v>177</v>
      </c>
      <c r="AU1105" s="171" t="s">
        <v>85</v>
      </c>
      <c r="AV1105" s="15" t="s">
        <v>173</v>
      </c>
      <c r="AW1105" s="15" t="s">
        <v>33</v>
      </c>
      <c r="AX1105" s="15" t="s">
        <v>79</v>
      </c>
      <c r="AY1105" s="171" t="s">
        <v>166</v>
      </c>
    </row>
    <row r="1106" spans="2:65" s="1" customFormat="1" ht="24.2" customHeight="1">
      <c r="B1106" s="33"/>
      <c r="C1106" s="132" t="s">
        <v>1121</v>
      </c>
      <c r="D1106" s="132" t="s">
        <v>168</v>
      </c>
      <c r="E1106" s="133" t="s">
        <v>1122</v>
      </c>
      <c r="F1106" s="134" t="s">
        <v>1123</v>
      </c>
      <c r="G1106" s="135" t="s">
        <v>257</v>
      </c>
      <c r="H1106" s="136">
        <v>4.8</v>
      </c>
      <c r="I1106" s="137"/>
      <c r="J1106" s="138">
        <f>ROUND(I1106*H1106,2)</f>
        <v>0</v>
      </c>
      <c r="K1106" s="134" t="s">
        <v>172</v>
      </c>
      <c r="L1106" s="33"/>
      <c r="M1106" s="139" t="s">
        <v>19</v>
      </c>
      <c r="N1106" s="140" t="s">
        <v>44</v>
      </c>
      <c r="P1106" s="141">
        <f>O1106*H1106</f>
        <v>0</v>
      </c>
      <c r="Q1106" s="141">
        <v>9.0600000000000003E-3</v>
      </c>
      <c r="R1106" s="141">
        <f>Q1106*H1106</f>
        <v>4.3487999999999999E-2</v>
      </c>
      <c r="S1106" s="141">
        <v>0</v>
      </c>
      <c r="T1106" s="142">
        <f>S1106*H1106</f>
        <v>0</v>
      </c>
      <c r="AR1106" s="143" t="s">
        <v>291</v>
      </c>
      <c r="AT1106" s="143" t="s">
        <v>168</v>
      </c>
      <c r="AU1106" s="143" t="s">
        <v>85</v>
      </c>
      <c r="AY1106" s="18" t="s">
        <v>166</v>
      </c>
      <c r="BE1106" s="144">
        <f>IF(N1106="základní",J1106,0)</f>
        <v>0</v>
      </c>
      <c r="BF1106" s="144">
        <f>IF(N1106="snížená",J1106,0)</f>
        <v>0</v>
      </c>
      <c r="BG1106" s="144">
        <f>IF(N1106="zákl. přenesená",J1106,0)</f>
        <v>0</v>
      </c>
      <c r="BH1106" s="144">
        <f>IF(N1106="sníž. přenesená",J1106,0)</f>
        <v>0</v>
      </c>
      <c r="BI1106" s="144">
        <f>IF(N1106="nulová",J1106,0)</f>
        <v>0</v>
      </c>
      <c r="BJ1106" s="18" t="s">
        <v>85</v>
      </c>
      <c r="BK1106" s="144">
        <f>ROUND(I1106*H1106,2)</f>
        <v>0</v>
      </c>
      <c r="BL1106" s="18" t="s">
        <v>291</v>
      </c>
      <c r="BM1106" s="143" t="s">
        <v>1124</v>
      </c>
    </row>
    <row r="1107" spans="2:65" s="1" customFormat="1">
      <c r="B1107" s="33"/>
      <c r="D1107" s="145" t="s">
        <v>175</v>
      </c>
      <c r="F1107" s="146" t="s">
        <v>1125</v>
      </c>
      <c r="I1107" s="147"/>
      <c r="L1107" s="33"/>
      <c r="M1107" s="148"/>
      <c r="T1107" s="54"/>
      <c r="AT1107" s="18" t="s">
        <v>175</v>
      </c>
      <c r="AU1107" s="18" t="s">
        <v>85</v>
      </c>
    </row>
    <row r="1108" spans="2:65" s="12" customFormat="1">
      <c r="B1108" s="149"/>
      <c r="D1108" s="150" t="s">
        <v>177</v>
      </c>
      <c r="E1108" s="151" t="s">
        <v>19</v>
      </c>
      <c r="F1108" s="152" t="s">
        <v>1119</v>
      </c>
      <c r="H1108" s="151" t="s">
        <v>19</v>
      </c>
      <c r="I1108" s="153"/>
      <c r="L1108" s="149"/>
      <c r="M1108" s="154"/>
      <c r="T1108" s="155"/>
      <c r="AT1108" s="151" t="s">
        <v>177</v>
      </c>
      <c r="AU1108" s="151" t="s">
        <v>85</v>
      </c>
      <c r="AV1108" s="12" t="s">
        <v>79</v>
      </c>
      <c r="AW1108" s="12" t="s">
        <v>33</v>
      </c>
      <c r="AX1108" s="12" t="s">
        <v>72</v>
      </c>
      <c r="AY1108" s="151" t="s">
        <v>166</v>
      </c>
    </row>
    <row r="1109" spans="2:65" s="13" customFormat="1">
      <c r="B1109" s="156"/>
      <c r="D1109" s="150" t="s">
        <v>177</v>
      </c>
      <c r="E1109" s="157" t="s">
        <v>19</v>
      </c>
      <c r="F1109" s="158" t="s">
        <v>1126</v>
      </c>
      <c r="H1109" s="159">
        <v>4.8</v>
      </c>
      <c r="I1109" s="160"/>
      <c r="L1109" s="156"/>
      <c r="M1109" s="161"/>
      <c r="T1109" s="162"/>
      <c r="AT1109" s="157" t="s">
        <v>177</v>
      </c>
      <c r="AU1109" s="157" t="s">
        <v>85</v>
      </c>
      <c r="AV1109" s="13" t="s">
        <v>85</v>
      </c>
      <c r="AW1109" s="13" t="s">
        <v>33</v>
      </c>
      <c r="AX1109" s="13" t="s">
        <v>79</v>
      </c>
      <c r="AY1109" s="157" t="s">
        <v>166</v>
      </c>
    </row>
    <row r="1110" spans="2:65" s="1" customFormat="1" ht="24.2" customHeight="1">
      <c r="B1110" s="33"/>
      <c r="C1110" s="132" t="s">
        <v>1127</v>
      </c>
      <c r="D1110" s="132" t="s">
        <v>168</v>
      </c>
      <c r="E1110" s="133" t="s">
        <v>1128</v>
      </c>
      <c r="F1110" s="134" t="s">
        <v>1129</v>
      </c>
      <c r="G1110" s="135" t="s">
        <v>1049</v>
      </c>
      <c r="H1110" s="187"/>
      <c r="I1110" s="137"/>
      <c r="J1110" s="138">
        <f>ROUND(I1110*H1110,2)</f>
        <v>0</v>
      </c>
      <c r="K1110" s="134" t="s">
        <v>172</v>
      </c>
      <c r="L1110" s="33"/>
      <c r="M1110" s="139" t="s">
        <v>19</v>
      </c>
      <c r="N1110" s="140" t="s">
        <v>44</v>
      </c>
      <c r="P1110" s="141">
        <f>O1110*H1110</f>
        <v>0</v>
      </c>
      <c r="Q1110" s="141">
        <v>0</v>
      </c>
      <c r="R1110" s="141">
        <f>Q1110*H1110</f>
        <v>0</v>
      </c>
      <c r="S1110" s="141">
        <v>0</v>
      </c>
      <c r="T1110" s="142">
        <f>S1110*H1110</f>
        <v>0</v>
      </c>
      <c r="AR1110" s="143" t="s">
        <v>291</v>
      </c>
      <c r="AT1110" s="143" t="s">
        <v>168</v>
      </c>
      <c r="AU1110" s="143" t="s">
        <v>85</v>
      </c>
      <c r="AY1110" s="18" t="s">
        <v>166</v>
      </c>
      <c r="BE1110" s="144">
        <f>IF(N1110="základní",J1110,0)</f>
        <v>0</v>
      </c>
      <c r="BF1110" s="144">
        <f>IF(N1110="snížená",J1110,0)</f>
        <v>0</v>
      </c>
      <c r="BG1110" s="144">
        <f>IF(N1110="zákl. přenesená",J1110,0)</f>
        <v>0</v>
      </c>
      <c r="BH1110" s="144">
        <f>IF(N1110="sníž. přenesená",J1110,0)</f>
        <v>0</v>
      </c>
      <c r="BI1110" s="144">
        <f>IF(N1110="nulová",J1110,0)</f>
        <v>0</v>
      </c>
      <c r="BJ1110" s="18" t="s">
        <v>85</v>
      </c>
      <c r="BK1110" s="144">
        <f>ROUND(I1110*H1110,2)</f>
        <v>0</v>
      </c>
      <c r="BL1110" s="18" t="s">
        <v>291</v>
      </c>
      <c r="BM1110" s="143" t="s">
        <v>1130</v>
      </c>
    </row>
    <row r="1111" spans="2:65" s="1" customFormat="1">
      <c r="B1111" s="33"/>
      <c r="D1111" s="145" t="s">
        <v>175</v>
      </c>
      <c r="F1111" s="146" t="s">
        <v>1131</v>
      </c>
      <c r="I1111" s="147"/>
      <c r="L1111" s="33"/>
      <c r="M1111" s="148"/>
      <c r="T1111" s="54"/>
      <c r="AT1111" s="18" t="s">
        <v>175</v>
      </c>
      <c r="AU1111" s="18" t="s">
        <v>85</v>
      </c>
    </row>
    <row r="1112" spans="2:65" s="11" customFormat="1" ht="22.9" customHeight="1">
      <c r="B1112" s="120"/>
      <c r="D1112" s="121" t="s">
        <v>71</v>
      </c>
      <c r="E1112" s="130" t="s">
        <v>1132</v>
      </c>
      <c r="F1112" s="130" t="s">
        <v>1133</v>
      </c>
      <c r="I1112" s="123"/>
      <c r="J1112" s="131">
        <f>BK1112</f>
        <v>0</v>
      </c>
      <c r="L1112" s="120"/>
      <c r="M1112" s="125"/>
      <c r="P1112" s="126">
        <f>SUM(P1113:P1124)</f>
        <v>0</v>
      </c>
      <c r="R1112" s="126">
        <f>SUM(R1113:R1124)</f>
        <v>3.0000000000000001E-3</v>
      </c>
      <c r="T1112" s="127">
        <f>SUM(T1113:T1124)</f>
        <v>1.0020000000000001E-2</v>
      </c>
      <c r="AR1112" s="121" t="s">
        <v>85</v>
      </c>
      <c r="AT1112" s="128" t="s">
        <v>71</v>
      </c>
      <c r="AU1112" s="128" t="s">
        <v>79</v>
      </c>
      <c r="AY1112" s="121" t="s">
        <v>166</v>
      </c>
      <c r="BK1112" s="129">
        <f>SUM(BK1113:BK1124)</f>
        <v>0</v>
      </c>
    </row>
    <row r="1113" spans="2:65" s="1" customFormat="1" ht="16.5" customHeight="1">
      <c r="B1113" s="33"/>
      <c r="C1113" s="132" t="s">
        <v>1134</v>
      </c>
      <c r="D1113" s="132" t="s">
        <v>168</v>
      </c>
      <c r="E1113" s="133" t="s">
        <v>1135</v>
      </c>
      <c r="F1113" s="134" t="s">
        <v>1136</v>
      </c>
      <c r="G1113" s="135" t="s">
        <v>257</v>
      </c>
      <c r="H1113" s="136">
        <v>6</v>
      </c>
      <c r="I1113" s="137"/>
      <c r="J1113" s="138">
        <f>ROUND(I1113*H1113,2)</f>
        <v>0</v>
      </c>
      <c r="K1113" s="134" t="s">
        <v>172</v>
      </c>
      <c r="L1113" s="33"/>
      <c r="M1113" s="139" t="s">
        <v>19</v>
      </c>
      <c r="N1113" s="140" t="s">
        <v>44</v>
      </c>
      <c r="P1113" s="141">
        <f>O1113*H1113</f>
        <v>0</v>
      </c>
      <c r="Q1113" s="141">
        <v>0</v>
      </c>
      <c r="R1113" s="141">
        <f>Q1113*H1113</f>
        <v>0</v>
      </c>
      <c r="S1113" s="141">
        <v>1.67E-3</v>
      </c>
      <c r="T1113" s="142">
        <f>S1113*H1113</f>
        <v>1.0020000000000001E-2</v>
      </c>
      <c r="AR1113" s="143" t="s">
        <v>291</v>
      </c>
      <c r="AT1113" s="143" t="s">
        <v>168</v>
      </c>
      <c r="AU1113" s="143" t="s">
        <v>85</v>
      </c>
      <c r="AY1113" s="18" t="s">
        <v>166</v>
      </c>
      <c r="BE1113" s="144">
        <f>IF(N1113="základní",J1113,0)</f>
        <v>0</v>
      </c>
      <c r="BF1113" s="144">
        <f>IF(N1113="snížená",J1113,0)</f>
        <v>0</v>
      </c>
      <c r="BG1113" s="144">
        <f>IF(N1113="zákl. přenesená",J1113,0)</f>
        <v>0</v>
      </c>
      <c r="BH1113" s="144">
        <f>IF(N1113="sníž. přenesená",J1113,0)</f>
        <v>0</v>
      </c>
      <c r="BI1113" s="144">
        <f>IF(N1113="nulová",J1113,0)</f>
        <v>0</v>
      </c>
      <c r="BJ1113" s="18" t="s">
        <v>85</v>
      </c>
      <c r="BK1113" s="144">
        <f>ROUND(I1113*H1113,2)</f>
        <v>0</v>
      </c>
      <c r="BL1113" s="18" t="s">
        <v>291</v>
      </c>
      <c r="BM1113" s="143" t="s">
        <v>1137</v>
      </c>
    </row>
    <row r="1114" spans="2:65" s="1" customFormat="1">
      <c r="B1114" s="33"/>
      <c r="D1114" s="145" t="s">
        <v>175</v>
      </c>
      <c r="F1114" s="146" t="s">
        <v>1138</v>
      </c>
      <c r="I1114" s="147"/>
      <c r="L1114" s="33"/>
      <c r="M1114" s="148"/>
      <c r="T1114" s="54"/>
      <c r="AT1114" s="18" t="s">
        <v>175</v>
      </c>
      <c r="AU1114" s="18" t="s">
        <v>85</v>
      </c>
    </row>
    <row r="1115" spans="2:65" s="12" customFormat="1">
      <c r="B1115" s="149"/>
      <c r="D1115" s="150" t="s">
        <v>177</v>
      </c>
      <c r="E1115" s="151" t="s">
        <v>19</v>
      </c>
      <c r="F1115" s="152" t="s">
        <v>213</v>
      </c>
      <c r="H1115" s="151" t="s">
        <v>19</v>
      </c>
      <c r="I1115" s="153"/>
      <c r="L1115" s="149"/>
      <c r="M1115" s="154"/>
      <c r="T1115" s="155"/>
      <c r="AT1115" s="151" t="s">
        <v>177</v>
      </c>
      <c r="AU1115" s="151" t="s">
        <v>85</v>
      </c>
      <c r="AV1115" s="12" t="s">
        <v>79</v>
      </c>
      <c r="AW1115" s="12" t="s">
        <v>33</v>
      </c>
      <c r="AX1115" s="12" t="s">
        <v>72</v>
      </c>
      <c r="AY1115" s="151" t="s">
        <v>166</v>
      </c>
    </row>
    <row r="1116" spans="2:65" s="13" customFormat="1">
      <c r="B1116" s="156"/>
      <c r="D1116" s="150" t="s">
        <v>177</v>
      </c>
      <c r="E1116" s="157" t="s">
        <v>19</v>
      </c>
      <c r="F1116" s="158" t="s">
        <v>1139</v>
      </c>
      <c r="H1116" s="159">
        <v>1.2</v>
      </c>
      <c r="I1116" s="160"/>
      <c r="L1116" s="156"/>
      <c r="M1116" s="161"/>
      <c r="T1116" s="162"/>
      <c r="AT1116" s="157" t="s">
        <v>177</v>
      </c>
      <c r="AU1116" s="157" t="s">
        <v>85</v>
      </c>
      <c r="AV1116" s="13" t="s">
        <v>85</v>
      </c>
      <c r="AW1116" s="13" t="s">
        <v>33</v>
      </c>
      <c r="AX1116" s="13" t="s">
        <v>72</v>
      </c>
      <c r="AY1116" s="157" t="s">
        <v>166</v>
      </c>
    </row>
    <row r="1117" spans="2:65" s="12" customFormat="1">
      <c r="B1117" s="149"/>
      <c r="D1117" s="150" t="s">
        <v>177</v>
      </c>
      <c r="E1117" s="151" t="s">
        <v>19</v>
      </c>
      <c r="F1117" s="152" t="s">
        <v>218</v>
      </c>
      <c r="H1117" s="151" t="s">
        <v>19</v>
      </c>
      <c r="I1117" s="153"/>
      <c r="L1117" s="149"/>
      <c r="M1117" s="154"/>
      <c r="T1117" s="155"/>
      <c r="AT1117" s="151" t="s">
        <v>177</v>
      </c>
      <c r="AU1117" s="151" t="s">
        <v>85</v>
      </c>
      <c r="AV1117" s="12" t="s">
        <v>79</v>
      </c>
      <c r="AW1117" s="12" t="s">
        <v>33</v>
      </c>
      <c r="AX1117" s="12" t="s">
        <v>72</v>
      </c>
      <c r="AY1117" s="151" t="s">
        <v>166</v>
      </c>
    </row>
    <row r="1118" spans="2:65" s="13" customFormat="1">
      <c r="B1118" s="156"/>
      <c r="D1118" s="150" t="s">
        <v>177</v>
      </c>
      <c r="E1118" s="157" t="s">
        <v>19</v>
      </c>
      <c r="F1118" s="158" t="s">
        <v>1140</v>
      </c>
      <c r="H1118" s="159">
        <v>4.8</v>
      </c>
      <c r="I1118" s="160"/>
      <c r="L1118" s="156"/>
      <c r="M1118" s="161"/>
      <c r="T1118" s="162"/>
      <c r="AT1118" s="157" t="s">
        <v>177</v>
      </c>
      <c r="AU1118" s="157" t="s">
        <v>85</v>
      </c>
      <c r="AV1118" s="13" t="s">
        <v>85</v>
      </c>
      <c r="AW1118" s="13" t="s">
        <v>33</v>
      </c>
      <c r="AX1118" s="13" t="s">
        <v>72</v>
      </c>
      <c r="AY1118" s="157" t="s">
        <v>166</v>
      </c>
    </row>
    <row r="1119" spans="2:65" s="15" customFormat="1">
      <c r="B1119" s="170"/>
      <c r="D1119" s="150" t="s">
        <v>177</v>
      </c>
      <c r="E1119" s="171" t="s">
        <v>19</v>
      </c>
      <c r="F1119" s="172" t="s">
        <v>228</v>
      </c>
      <c r="H1119" s="173">
        <v>6</v>
      </c>
      <c r="I1119" s="174"/>
      <c r="L1119" s="170"/>
      <c r="M1119" s="175"/>
      <c r="T1119" s="176"/>
      <c r="AT1119" s="171" t="s">
        <v>177</v>
      </c>
      <c r="AU1119" s="171" t="s">
        <v>85</v>
      </c>
      <c r="AV1119" s="15" t="s">
        <v>173</v>
      </c>
      <c r="AW1119" s="15" t="s">
        <v>33</v>
      </c>
      <c r="AX1119" s="15" t="s">
        <v>79</v>
      </c>
      <c r="AY1119" s="171" t="s">
        <v>166</v>
      </c>
    </row>
    <row r="1120" spans="2:65" s="1" customFormat="1" ht="24.2" customHeight="1">
      <c r="B1120" s="33"/>
      <c r="C1120" s="132" t="s">
        <v>1141</v>
      </c>
      <c r="D1120" s="132" t="s">
        <v>168</v>
      </c>
      <c r="E1120" s="133" t="s">
        <v>1142</v>
      </c>
      <c r="F1120" s="134" t="s">
        <v>1143</v>
      </c>
      <c r="G1120" s="135" t="s">
        <v>257</v>
      </c>
      <c r="H1120" s="136">
        <v>6</v>
      </c>
      <c r="I1120" s="137"/>
      <c r="J1120" s="138">
        <f>ROUND(I1120*H1120,2)</f>
        <v>0</v>
      </c>
      <c r="K1120" s="134" t="s">
        <v>172</v>
      </c>
      <c r="L1120" s="33"/>
      <c r="M1120" s="139" t="s">
        <v>19</v>
      </c>
      <c r="N1120" s="140" t="s">
        <v>44</v>
      </c>
      <c r="P1120" s="141">
        <f>O1120*H1120</f>
        <v>0</v>
      </c>
      <c r="Q1120" s="141">
        <v>5.0000000000000001E-4</v>
      </c>
      <c r="R1120" s="141">
        <f>Q1120*H1120</f>
        <v>3.0000000000000001E-3</v>
      </c>
      <c r="S1120" s="141">
        <v>0</v>
      </c>
      <c r="T1120" s="142">
        <f>S1120*H1120</f>
        <v>0</v>
      </c>
      <c r="AR1120" s="143" t="s">
        <v>291</v>
      </c>
      <c r="AT1120" s="143" t="s">
        <v>168</v>
      </c>
      <c r="AU1120" s="143" t="s">
        <v>85</v>
      </c>
      <c r="AY1120" s="18" t="s">
        <v>166</v>
      </c>
      <c r="BE1120" s="144">
        <f>IF(N1120="základní",J1120,0)</f>
        <v>0</v>
      </c>
      <c r="BF1120" s="144">
        <f>IF(N1120="snížená",J1120,0)</f>
        <v>0</v>
      </c>
      <c r="BG1120" s="144">
        <f>IF(N1120="zákl. přenesená",J1120,0)</f>
        <v>0</v>
      </c>
      <c r="BH1120" s="144">
        <f>IF(N1120="sníž. přenesená",J1120,0)</f>
        <v>0</v>
      </c>
      <c r="BI1120" s="144">
        <f>IF(N1120="nulová",J1120,0)</f>
        <v>0</v>
      </c>
      <c r="BJ1120" s="18" t="s">
        <v>85</v>
      </c>
      <c r="BK1120" s="144">
        <f>ROUND(I1120*H1120,2)</f>
        <v>0</v>
      </c>
      <c r="BL1120" s="18" t="s">
        <v>291</v>
      </c>
      <c r="BM1120" s="143" t="s">
        <v>1144</v>
      </c>
    </row>
    <row r="1121" spans="2:65" s="1" customFormat="1">
      <c r="B1121" s="33"/>
      <c r="D1121" s="145" t="s">
        <v>175</v>
      </c>
      <c r="F1121" s="146" t="s">
        <v>1145</v>
      </c>
      <c r="I1121" s="147"/>
      <c r="L1121" s="33"/>
      <c r="M1121" s="148"/>
      <c r="T1121" s="54"/>
      <c r="AT1121" s="18" t="s">
        <v>175</v>
      </c>
      <c r="AU1121" s="18" t="s">
        <v>85</v>
      </c>
    </row>
    <row r="1122" spans="2:65" s="13" customFormat="1">
      <c r="B1122" s="156"/>
      <c r="D1122" s="150" t="s">
        <v>177</v>
      </c>
      <c r="E1122" s="157" t="s">
        <v>19</v>
      </c>
      <c r="F1122" s="158" t="s">
        <v>1146</v>
      </c>
      <c r="H1122" s="159">
        <v>6</v>
      </c>
      <c r="I1122" s="160"/>
      <c r="L1122" s="156"/>
      <c r="M1122" s="161"/>
      <c r="T1122" s="162"/>
      <c r="AT1122" s="157" t="s">
        <v>177</v>
      </c>
      <c r="AU1122" s="157" t="s">
        <v>85</v>
      </c>
      <c r="AV1122" s="13" t="s">
        <v>85</v>
      </c>
      <c r="AW1122" s="13" t="s">
        <v>33</v>
      </c>
      <c r="AX1122" s="13" t="s">
        <v>79</v>
      </c>
      <c r="AY1122" s="157" t="s">
        <v>166</v>
      </c>
    </row>
    <row r="1123" spans="2:65" s="1" customFormat="1" ht="24.2" customHeight="1">
      <c r="B1123" s="33"/>
      <c r="C1123" s="132" t="s">
        <v>1147</v>
      </c>
      <c r="D1123" s="132" t="s">
        <v>168</v>
      </c>
      <c r="E1123" s="133" t="s">
        <v>1148</v>
      </c>
      <c r="F1123" s="134" t="s">
        <v>1149</v>
      </c>
      <c r="G1123" s="135" t="s">
        <v>1049</v>
      </c>
      <c r="H1123" s="187"/>
      <c r="I1123" s="137"/>
      <c r="J1123" s="138">
        <f>ROUND(I1123*H1123,2)</f>
        <v>0</v>
      </c>
      <c r="K1123" s="134" t="s">
        <v>172</v>
      </c>
      <c r="L1123" s="33"/>
      <c r="M1123" s="139" t="s">
        <v>19</v>
      </c>
      <c r="N1123" s="140" t="s">
        <v>44</v>
      </c>
      <c r="P1123" s="141">
        <f>O1123*H1123</f>
        <v>0</v>
      </c>
      <c r="Q1123" s="141">
        <v>0</v>
      </c>
      <c r="R1123" s="141">
        <f>Q1123*H1123</f>
        <v>0</v>
      </c>
      <c r="S1123" s="141">
        <v>0</v>
      </c>
      <c r="T1123" s="142">
        <f>S1123*H1123</f>
        <v>0</v>
      </c>
      <c r="AR1123" s="143" t="s">
        <v>291</v>
      </c>
      <c r="AT1123" s="143" t="s">
        <v>168</v>
      </c>
      <c r="AU1123" s="143" t="s">
        <v>85</v>
      </c>
      <c r="AY1123" s="18" t="s">
        <v>166</v>
      </c>
      <c r="BE1123" s="144">
        <f>IF(N1123="základní",J1123,0)</f>
        <v>0</v>
      </c>
      <c r="BF1123" s="144">
        <f>IF(N1123="snížená",J1123,0)</f>
        <v>0</v>
      </c>
      <c r="BG1123" s="144">
        <f>IF(N1123="zákl. přenesená",J1123,0)</f>
        <v>0</v>
      </c>
      <c r="BH1123" s="144">
        <f>IF(N1123="sníž. přenesená",J1123,0)</f>
        <v>0</v>
      </c>
      <c r="BI1123" s="144">
        <f>IF(N1123="nulová",J1123,0)</f>
        <v>0</v>
      </c>
      <c r="BJ1123" s="18" t="s">
        <v>85</v>
      </c>
      <c r="BK1123" s="144">
        <f>ROUND(I1123*H1123,2)</f>
        <v>0</v>
      </c>
      <c r="BL1123" s="18" t="s">
        <v>291</v>
      </c>
      <c r="BM1123" s="143" t="s">
        <v>1150</v>
      </c>
    </row>
    <row r="1124" spans="2:65" s="1" customFormat="1">
      <c r="B1124" s="33"/>
      <c r="D1124" s="145" t="s">
        <v>175</v>
      </c>
      <c r="F1124" s="146" t="s">
        <v>1151</v>
      </c>
      <c r="I1124" s="147"/>
      <c r="L1124" s="33"/>
      <c r="M1124" s="148"/>
      <c r="T1124" s="54"/>
      <c r="AT1124" s="18" t="s">
        <v>175</v>
      </c>
      <c r="AU1124" s="18" t="s">
        <v>85</v>
      </c>
    </row>
    <row r="1125" spans="2:65" s="11" customFormat="1" ht="22.9" customHeight="1">
      <c r="B1125" s="120"/>
      <c r="D1125" s="121" t="s">
        <v>71</v>
      </c>
      <c r="E1125" s="130" t="s">
        <v>1152</v>
      </c>
      <c r="F1125" s="130" t="s">
        <v>1153</v>
      </c>
      <c r="I1125" s="123"/>
      <c r="J1125" s="131">
        <f>BK1125</f>
        <v>0</v>
      </c>
      <c r="L1125" s="120"/>
      <c r="M1125" s="125"/>
      <c r="P1125" s="126">
        <f>SUM(P1126:P1220)</f>
        <v>0</v>
      </c>
      <c r="R1125" s="126">
        <f>SUM(R1126:R1220)</f>
        <v>1.6320044000000002</v>
      </c>
      <c r="T1125" s="127">
        <f>SUM(T1126:T1220)</f>
        <v>1.21225</v>
      </c>
      <c r="AR1125" s="121" t="s">
        <v>85</v>
      </c>
      <c r="AT1125" s="128" t="s">
        <v>71</v>
      </c>
      <c r="AU1125" s="128" t="s">
        <v>79</v>
      </c>
      <c r="AY1125" s="121" t="s">
        <v>166</v>
      </c>
      <c r="BK1125" s="129">
        <f>SUM(BK1126:BK1220)</f>
        <v>0</v>
      </c>
    </row>
    <row r="1126" spans="2:65" s="1" customFormat="1" ht="16.5" customHeight="1">
      <c r="B1126" s="33"/>
      <c r="C1126" s="132" t="s">
        <v>1154</v>
      </c>
      <c r="D1126" s="132" t="s">
        <v>168</v>
      </c>
      <c r="E1126" s="133" t="s">
        <v>1155</v>
      </c>
      <c r="F1126" s="134" t="s">
        <v>1156</v>
      </c>
      <c r="G1126" s="135" t="s">
        <v>257</v>
      </c>
      <c r="H1126" s="136">
        <v>25</v>
      </c>
      <c r="I1126" s="137"/>
      <c r="J1126" s="138">
        <f>ROUND(I1126*H1126,2)</f>
        <v>0</v>
      </c>
      <c r="K1126" s="134" t="s">
        <v>172</v>
      </c>
      <c r="L1126" s="33"/>
      <c r="M1126" s="139" t="s">
        <v>19</v>
      </c>
      <c r="N1126" s="140" t="s">
        <v>44</v>
      </c>
      <c r="P1126" s="141">
        <f>O1126*H1126</f>
        <v>0</v>
      </c>
      <c r="Q1126" s="141">
        <v>0</v>
      </c>
      <c r="R1126" s="141">
        <f>Q1126*H1126</f>
        <v>0</v>
      </c>
      <c r="S1126" s="141">
        <v>1.9650000000000001E-2</v>
      </c>
      <c r="T1126" s="142">
        <f>S1126*H1126</f>
        <v>0.49125000000000002</v>
      </c>
      <c r="AR1126" s="143" t="s">
        <v>291</v>
      </c>
      <c r="AT1126" s="143" t="s">
        <v>168</v>
      </c>
      <c r="AU1126" s="143" t="s">
        <v>85</v>
      </c>
      <c r="AY1126" s="18" t="s">
        <v>166</v>
      </c>
      <c r="BE1126" s="144">
        <f>IF(N1126="základní",J1126,0)</f>
        <v>0</v>
      </c>
      <c r="BF1126" s="144">
        <f>IF(N1126="snížená",J1126,0)</f>
        <v>0</v>
      </c>
      <c r="BG1126" s="144">
        <f>IF(N1126="zákl. přenesená",J1126,0)</f>
        <v>0</v>
      </c>
      <c r="BH1126" s="144">
        <f>IF(N1126="sníž. přenesená",J1126,0)</f>
        <v>0</v>
      </c>
      <c r="BI1126" s="144">
        <f>IF(N1126="nulová",J1126,0)</f>
        <v>0</v>
      </c>
      <c r="BJ1126" s="18" t="s">
        <v>85</v>
      </c>
      <c r="BK1126" s="144">
        <f>ROUND(I1126*H1126,2)</f>
        <v>0</v>
      </c>
      <c r="BL1126" s="18" t="s">
        <v>291</v>
      </c>
      <c r="BM1126" s="143" t="s">
        <v>1157</v>
      </c>
    </row>
    <row r="1127" spans="2:65" s="1" customFormat="1">
      <c r="B1127" s="33"/>
      <c r="D1127" s="145" t="s">
        <v>175</v>
      </c>
      <c r="F1127" s="146" t="s">
        <v>1158</v>
      </c>
      <c r="I1127" s="147"/>
      <c r="L1127" s="33"/>
      <c r="M1127" s="148"/>
      <c r="T1127" s="54"/>
      <c r="AT1127" s="18" t="s">
        <v>175</v>
      </c>
      <c r="AU1127" s="18" t="s">
        <v>85</v>
      </c>
    </row>
    <row r="1128" spans="2:65" s="12" customFormat="1">
      <c r="B1128" s="149"/>
      <c r="D1128" s="150" t="s">
        <v>177</v>
      </c>
      <c r="E1128" s="151" t="s">
        <v>19</v>
      </c>
      <c r="F1128" s="152" t="s">
        <v>651</v>
      </c>
      <c r="H1128" s="151" t="s">
        <v>19</v>
      </c>
      <c r="I1128" s="153"/>
      <c r="L1128" s="149"/>
      <c r="M1128" s="154"/>
      <c r="T1128" s="155"/>
      <c r="AT1128" s="151" t="s">
        <v>177</v>
      </c>
      <c r="AU1128" s="151" t="s">
        <v>85</v>
      </c>
      <c r="AV1128" s="12" t="s">
        <v>79</v>
      </c>
      <c r="AW1128" s="12" t="s">
        <v>33</v>
      </c>
      <c r="AX1128" s="12" t="s">
        <v>72</v>
      </c>
      <c r="AY1128" s="151" t="s">
        <v>166</v>
      </c>
    </row>
    <row r="1129" spans="2:65" s="13" customFormat="1">
      <c r="B1129" s="156"/>
      <c r="D1129" s="150" t="s">
        <v>177</v>
      </c>
      <c r="E1129" s="157" t="s">
        <v>19</v>
      </c>
      <c r="F1129" s="158" t="s">
        <v>1159</v>
      </c>
      <c r="H1129" s="159">
        <v>25</v>
      </c>
      <c r="I1129" s="160"/>
      <c r="L1129" s="156"/>
      <c r="M1129" s="161"/>
      <c r="T1129" s="162"/>
      <c r="AT1129" s="157" t="s">
        <v>177</v>
      </c>
      <c r="AU1129" s="157" t="s">
        <v>85</v>
      </c>
      <c r="AV1129" s="13" t="s">
        <v>85</v>
      </c>
      <c r="AW1129" s="13" t="s">
        <v>33</v>
      </c>
      <c r="AX1129" s="13" t="s">
        <v>79</v>
      </c>
      <c r="AY1129" s="157" t="s">
        <v>166</v>
      </c>
    </row>
    <row r="1130" spans="2:65" s="1" customFormat="1" ht="21.75" customHeight="1">
      <c r="B1130" s="33"/>
      <c r="C1130" s="132" t="s">
        <v>1160</v>
      </c>
      <c r="D1130" s="132" t="s">
        <v>168</v>
      </c>
      <c r="E1130" s="133" t="s">
        <v>1161</v>
      </c>
      <c r="F1130" s="134" t="s">
        <v>1162</v>
      </c>
      <c r="G1130" s="135" t="s">
        <v>265</v>
      </c>
      <c r="H1130" s="136">
        <v>5</v>
      </c>
      <c r="I1130" s="137"/>
      <c r="J1130" s="138">
        <f>ROUND(I1130*H1130,2)</f>
        <v>0</v>
      </c>
      <c r="K1130" s="134" t="s">
        <v>172</v>
      </c>
      <c r="L1130" s="33"/>
      <c r="M1130" s="139" t="s">
        <v>19</v>
      </c>
      <c r="N1130" s="140" t="s">
        <v>44</v>
      </c>
      <c r="P1130" s="141">
        <f>O1130*H1130</f>
        <v>0</v>
      </c>
      <c r="Q1130" s="141">
        <v>0</v>
      </c>
      <c r="R1130" s="141">
        <f>Q1130*H1130</f>
        <v>0</v>
      </c>
      <c r="S1130" s="141">
        <v>5.0000000000000001E-3</v>
      </c>
      <c r="T1130" s="142">
        <f>S1130*H1130</f>
        <v>2.5000000000000001E-2</v>
      </c>
      <c r="AR1130" s="143" t="s">
        <v>291</v>
      </c>
      <c r="AT1130" s="143" t="s">
        <v>168</v>
      </c>
      <c r="AU1130" s="143" t="s">
        <v>85</v>
      </c>
      <c r="AY1130" s="18" t="s">
        <v>166</v>
      </c>
      <c r="BE1130" s="144">
        <f>IF(N1130="základní",J1130,0)</f>
        <v>0</v>
      </c>
      <c r="BF1130" s="144">
        <f>IF(N1130="snížená",J1130,0)</f>
        <v>0</v>
      </c>
      <c r="BG1130" s="144">
        <f>IF(N1130="zákl. přenesená",J1130,0)</f>
        <v>0</v>
      </c>
      <c r="BH1130" s="144">
        <f>IF(N1130="sníž. přenesená",J1130,0)</f>
        <v>0</v>
      </c>
      <c r="BI1130" s="144">
        <f>IF(N1130="nulová",J1130,0)</f>
        <v>0</v>
      </c>
      <c r="BJ1130" s="18" t="s">
        <v>85</v>
      </c>
      <c r="BK1130" s="144">
        <f>ROUND(I1130*H1130,2)</f>
        <v>0</v>
      </c>
      <c r="BL1130" s="18" t="s">
        <v>291</v>
      </c>
      <c r="BM1130" s="143" t="s">
        <v>1163</v>
      </c>
    </row>
    <row r="1131" spans="2:65" s="1" customFormat="1">
      <c r="B1131" s="33"/>
      <c r="D1131" s="145" t="s">
        <v>175</v>
      </c>
      <c r="F1131" s="146" t="s">
        <v>1164</v>
      </c>
      <c r="I1131" s="147"/>
      <c r="L1131" s="33"/>
      <c r="M1131" s="148"/>
      <c r="T1131" s="54"/>
      <c r="AT1131" s="18" t="s">
        <v>175</v>
      </c>
      <c r="AU1131" s="18" t="s">
        <v>85</v>
      </c>
    </row>
    <row r="1132" spans="2:65" s="12" customFormat="1">
      <c r="B1132" s="149"/>
      <c r="D1132" s="150" t="s">
        <v>177</v>
      </c>
      <c r="E1132" s="151" t="s">
        <v>19</v>
      </c>
      <c r="F1132" s="152" t="s">
        <v>213</v>
      </c>
      <c r="H1132" s="151" t="s">
        <v>19</v>
      </c>
      <c r="I1132" s="153"/>
      <c r="L1132" s="149"/>
      <c r="M1132" s="154"/>
      <c r="T1132" s="155"/>
      <c r="AT1132" s="151" t="s">
        <v>177</v>
      </c>
      <c r="AU1132" s="151" t="s">
        <v>85</v>
      </c>
      <c r="AV1132" s="12" t="s">
        <v>79</v>
      </c>
      <c r="AW1132" s="12" t="s">
        <v>33</v>
      </c>
      <c r="AX1132" s="12" t="s">
        <v>72</v>
      </c>
      <c r="AY1132" s="151" t="s">
        <v>166</v>
      </c>
    </row>
    <row r="1133" spans="2:65" s="13" customFormat="1">
      <c r="B1133" s="156"/>
      <c r="D1133" s="150" t="s">
        <v>177</v>
      </c>
      <c r="E1133" s="157" t="s">
        <v>19</v>
      </c>
      <c r="F1133" s="158" t="s">
        <v>79</v>
      </c>
      <c r="H1133" s="159">
        <v>1</v>
      </c>
      <c r="I1133" s="160"/>
      <c r="L1133" s="156"/>
      <c r="M1133" s="161"/>
      <c r="T1133" s="162"/>
      <c r="AT1133" s="157" t="s">
        <v>177</v>
      </c>
      <c r="AU1133" s="157" t="s">
        <v>85</v>
      </c>
      <c r="AV1133" s="13" t="s">
        <v>85</v>
      </c>
      <c r="AW1133" s="13" t="s">
        <v>33</v>
      </c>
      <c r="AX1133" s="13" t="s">
        <v>72</v>
      </c>
      <c r="AY1133" s="157" t="s">
        <v>166</v>
      </c>
    </row>
    <row r="1134" spans="2:65" s="12" customFormat="1">
      <c r="B1134" s="149"/>
      <c r="D1134" s="150" t="s">
        <v>177</v>
      </c>
      <c r="E1134" s="151" t="s">
        <v>19</v>
      </c>
      <c r="F1134" s="152" t="s">
        <v>218</v>
      </c>
      <c r="H1134" s="151" t="s">
        <v>19</v>
      </c>
      <c r="I1134" s="153"/>
      <c r="L1134" s="149"/>
      <c r="M1134" s="154"/>
      <c r="T1134" s="155"/>
      <c r="AT1134" s="151" t="s">
        <v>177</v>
      </c>
      <c r="AU1134" s="151" t="s">
        <v>85</v>
      </c>
      <c r="AV1134" s="12" t="s">
        <v>79</v>
      </c>
      <c r="AW1134" s="12" t="s">
        <v>33</v>
      </c>
      <c r="AX1134" s="12" t="s">
        <v>72</v>
      </c>
      <c r="AY1134" s="151" t="s">
        <v>166</v>
      </c>
    </row>
    <row r="1135" spans="2:65" s="13" customFormat="1">
      <c r="B1135" s="156"/>
      <c r="D1135" s="150" t="s">
        <v>177</v>
      </c>
      <c r="E1135" s="157" t="s">
        <v>19</v>
      </c>
      <c r="F1135" s="158" t="s">
        <v>173</v>
      </c>
      <c r="H1135" s="159">
        <v>4</v>
      </c>
      <c r="I1135" s="160"/>
      <c r="L1135" s="156"/>
      <c r="M1135" s="161"/>
      <c r="T1135" s="162"/>
      <c r="AT1135" s="157" t="s">
        <v>177</v>
      </c>
      <c r="AU1135" s="157" t="s">
        <v>85</v>
      </c>
      <c r="AV1135" s="13" t="s">
        <v>85</v>
      </c>
      <c r="AW1135" s="13" t="s">
        <v>33</v>
      </c>
      <c r="AX1135" s="13" t="s">
        <v>72</v>
      </c>
      <c r="AY1135" s="157" t="s">
        <v>166</v>
      </c>
    </row>
    <row r="1136" spans="2:65" s="15" customFormat="1">
      <c r="B1136" s="170"/>
      <c r="D1136" s="150" t="s">
        <v>177</v>
      </c>
      <c r="E1136" s="171" t="s">
        <v>19</v>
      </c>
      <c r="F1136" s="172" t="s">
        <v>228</v>
      </c>
      <c r="H1136" s="173">
        <v>5</v>
      </c>
      <c r="I1136" s="174"/>
      <c r="L1136" s="170"/>
      <c r="M1136" s="175"/>
      <c r="T1136" s="176"/>
      <c r="AT1136" s="171" t="s">
        <v>177</v>
      </c>
      <c r="AU1136" s="171" t="s">
        <v>85</v>
      </c>
      <c r="AV1136" s="15" t="s">
        <v>173</v>
      </c>
      <c r="AW1136" s="15" t="s">
        <v>33</v>
      </c>
      <c r="AX1136" s="15" t="s">
        <v>79</v>
      </c>
      <c r="AY1136" s="171" t="s">
        <v>166</v>
      </c>
    </row>
    <row r="1137" spans="2:65" s="1" customFormat="1" ht="16.5" customHeight="1">
      <c r="B1137" s="33"/>
      <c r="C1137" s="132" t="s">
        <v>1165</v>
      </c>
      <c r="D1137" s="132" t="s">
        <v>168</v>
      </c>
      <c r="E1137" s="133" t="s">
        <v>1166</v>
      </c>
      <c r="F1137" s="134" t="s">
        <v>1167</v>
      </c>
      <c r="G1137" s="135" t="s">
        <v>265</v>
      </c>
      <c r="H1137" s="136">
        <v>29</v>
      </c>
      <c r="I1137" s="137"/>
      <c r="J1137" s="138">
        <f>ROUND(I1137*H1137,2)</f>
        <v>0</v>
      </c>
      <c r="K1137" s="134" t="s">
        <v>172</v>
      </c>
      <c r="L1137" s="33"/>
      <c r="M1137" s="139" t="s">
        <v>19</v>
      </c>
      <c r="N1137" s="140" t="s">
        <v>44</v>
      </c>
      <c r="P1137" s="141">
        <f>O1137*H1137</f>
        <v>0</v>
      </c>
      <c r="Q1137" s="141">
        <v>0</v>
      </c>
      <c r="R1137" s="141">
        <f>Q1137*H1137</f>
        <v>0</v>
      </c>
      <c r="S1137" s="141">
        <v>2.4E-2</v>
      </c>
      <c r="T1137" s="142">
        <f>S1137*H1137</f>
        <v>0.69600000000000006</v>
      </c>
      <c r="AR1137" s="143" t="s">
        <v>291</v>
      </c>
      <c r="AT1137" s="143" t="s">
        <v>168</v>
      </c>
      <c r="AU1137" s="143" t="s">
        <v>85</v>
      </c>
      <c r="AY1137" s="18" t="s">
        <v>166</v>
      </c>
      <c r="BE1137" s="144">
        <f>IF(N1137="základní",J1137,0)</f>
        <v>0</v>
      </c>
      <c r="BF1137" s="144">
        <f>IF(N1137="snížená",J1137,0)</f>
        <v>0</v>
      </c>
      <c r="BG1137" s="144">
        <f>IF(N1137="zákl. přenesená",J1137,0)</f>
        <v>0</v>
      </c>
      <c r="BH1137" s="144">
        <f>IF(N1137="sníž. přenesená",J1137,0)</f>
        <v>0</v>
      </c>
      <c r="BI1137" s="144">
        <f>IF(N1137="nulová",J1137,0)</f>
        <v>0</v>
      </c>
      <c r="BJ1137" s="18" t="s">
        <v>85</v>
      </c>
      <c r="BK1137" s="144">
        <f>ROUND(I1137*H1137,2)</f>
        <v>0</v>
      </c>
      <c r="BL1137" s="18" t="s">
        <v>291</v>
      </c>
      <c r="BM1137" s="143" t="s">
        <v>1168</v>
      </c>
    </row>
    <row r="1138" spans="2:65" s="1" customFormat="1">
      <c r="B1138" s="33"/>
      <c r="D1138" s="145" t="s">
        <v>175</v>
      </c>
      <c r="F1138" s="146" t="s">
        <v>1169</v>
      </c>
      <c r="I1138" s="147"/>
      <c r="L1138" s="33"/>
      <c r="M1138" s="148"/>
      <c r="T1138" s="54"/>
      <c r="AT1138" s="18" t="s">
        <v>175</v>
      </c>
      <c r="AU1138" s="18" t="s">
        <v>85</v>
      </c>
    </row>
    <row r="1139" spans="2:65" s="12" customFormat="1">
      <c r="B1139" s="149"/>
      <c r="D1139" s="150" t="s">
        <v>177</v>
      </c>
      <c r="E1139" s="151" t="s">
        <v>19</v>
      </c>
      <c r="F1139" s="152" t="s">
        <v>213</v>
      </c>
      <c r="H1139" s="151" t="s">
        <v>19</v>
      </c>
      <c r="I1139" s="153"/>
      <c r="L1139" s="149"/>
      <c r="M1139" s="154"/>
      <c r="T1139" s="155"/>
      <c r="AT1139" s="151" t="s">
        <v>177</v>
      </c>
      <c r="AU1139" s="151" t="s">
        <v>85</v>
      </c>
      <c r="AV1139" s="12" t="s">
        <v>79</v>
      </c>
      <c r="AW1139" s="12" t="s">
        <v>33</v>
      </c>
      <c r="AX1139" s="12" t="s">
        <v>72</v>
      </c>
      <c r="AY1139" s="151" t="s">
        <v>166</v>
      </c>
    </row>
    <row r="1140" spans="2:65" s="13" customFormat="1">
      <c r="B1140" s="156"/>
      <c r="D1140" s="150" t="s">
        <v>177</v>
      </c>
      <c r="E1140" s="157" t="s">
        <v>19</v>
      </c>
      <c r="F1140" s="158" t="s">
        <v>237</v>
      </c>
      <c r="H1140" s="159">
        <v>9</v>
      </c>
      <c r="I1140" s="160"/>
      <c r="L1140" s="156"/>
      <c r="M1140" s="161"/>
      <c r="T1140" s="162"/>
      <c r="AT1140" s="157" t="s">
        <v>177</v>
      </c>
      <c r="AU1140" s="157" t="s">
        <v>85</v>
      </c>
      <c r="AV1140" s="13" t="s">
        <v>85</v>
      </c>
      <c r="AW1140" s="13" t="s">
        <v>33</v>
      </c>
      <c r="AX1140" s="13" t="s">
        <v>72</v>
      </c>
      <c r="AY1140" s="157" t="s">
        <v>166</v>
      </c>
    </row>
    <row r="1141" spans="2:65" s="12" customFormat="1">
      <c r="B1141" s="149"/>
      <c r="D1141" s="150" t="s">
        <v>177</v>
      </c>
      <c r="E1141" s="151" t="s">
        <v>19</v>
      </c>
      <c r="F1141" s="152" t="s">
        <v>218</v>
      </c>
      <c r="H1141" s="151" t="s">
        <v>19</v>
      </c>
      <c r="I1141" s="153"/>
      <c r="L1141" s="149"/>
      <c r="M1141" s="154"/>
      <c r="T1141" s="155"/>
      <c r="AT1141" s="151" t="s">
        <v>177</v>
      </c>
      <c r="AU1141" s="151" t="s">
        <v>85</v>
      </c>
      <c r="AV1141" s="12" t="s">
        <v>79</v>
      </c>
      <c r="AW1141" s="12" t="s">
        <v>33</v>
      </c>
      <c r="AX1141" s="12" t="s">
        <v>72</v>
      </c>
      <c r="AY1141" s="151" t="s">
        <v>166</v>
      </c>
    </row>
    <row r="1142" spans="2:65" s="13" customFormat="1">
      <c r="B1142" s="156"/>
      <c r="D1142" s="150" t="s">
        <v>177</v>
      </c>
      <c r="E1142" s="157" t="s">
        <v>19</v>
      </c>
      <c r="F1142" s="158" t="s">
        <v>366</v>
      </c>
      <c r="H1142" s="159">
        <v>20</v>
      </c>
      <c r="I1142" s="160"/>
      <c r="L1142" s="156"/>
      <c r="M1142" s="161"/>
      <c r="T1142" s="162"/>
      <c r="AT1142" s="157" t="s">
        <v>177</v>
      </c>
      <c r="AU1142" s="157" t="s">
        <v>85</v>
      </c>
      <c r="AV1142" s="13" t="s">
        <v>85</v>
      </c>
      <c r="AW1142" s="13" t="s">
        <v>33</v>
      </c>
      <c r="AX1142" s="13" t="s">
        <v>72</v>
      </c>
      <c r="AY1142" s="157" t="s">
        <v>166</v>
      </c>
    </row>
    <row r="1143" spans="2:65" s="15" customFormat="1">
      <c r="B1143" s="170"/>
      <c r="D1143" s="150" t="s">
        <v>177</v>
      </c>
      <c r="E1143" s="171" t="s">
        <v>19</v>
      </c>
      <c r="F1143" s="172" t="s">
        <v>228</v>
      </c>
      <c r="H1143" s="173">
        <v>29</v>
      </c>
      <c r="I1143" s="174"/>
      <c r="L1143" s="170"/>
      <c r="M1143" s="175"/>
      <c r="T1143" s="176"/>
      <c r="AT1143" s="171" t="s">
        <v>177</v>
      </c>
      <c r="AU1143" s="171" t="s">
        <v>85</v>
      </c>
      <c r="AV1143" s="15" t="s">
        <v>173</v>
      </c>
      <c r="AW1143" s="15" t="s">
        <v>33</v>
      </c>
      <c r="AX1143" s="15" t="s">
        <v>79</v>
      </c>
      <c r="AY1143" s="171" t="s">
        <v>166</v>
      </c>
    </row>
    <row r="1144" spans="2:65" s="1" customFormat="1" ht="21.75" customHeight="1">
      <c r="B1144" s="33"/>
      <c r="C1144" s="132" t="s">
        <v>1170</v>
      </c>
      <c r="D1144" s="132" t="s">
        <v>168</v>
      </c>
      <c r="E1144" s="133" t="s">
        <v>1171</v>
      </c>
      <c r="F1144" s="134" t="s">
        <v>1172</v>
      </c>
      <c r="G1144" s="135" t="s">
        <v>232</v>
      </c>
      <c r="H1144" s="136">
        <v>8.52</v>
      </c>
      <c r="I1144" s="137"/>
      <c r="J1144" s="138">
        <f>ROUND(I1144*H1144,2)</f>
        <v>0</v>
      </c>
      <c r="K1144" s="134" t="s">
        <v>172</v>
      </c>
      <c r="L1144" s="33"/>
      <c r="M1144" s="139" t="s">
        <v>19</v>
      </c>
      <c r="N1144" s="140" t="s">
        <v>44</v>
      </c>
      <c r="P1144" s="141">
        <f>O1144*H1144</f>
        <v>0</v>
      </c>
      <c r="Q1144" s="141">
        <v>2.7E-4</v>
      </c>
      <c r="R1144" s="141">
        <f>Q1144*H1144</f>
        <v>2.3003999999999998E-3</v>
      </c>
      <c r="S1144" s="141">
        <v>0</v>
      </c>
      <c r="T1144" s="142">
        <f>S1144*H1144</f>
        <v>0</v>
      </c>
      <c r="AR1144" s="143" t="s">
        <v>291</v>
      </c>
      <c r="AT1144" s="143" t="s">
        <v>168</v>
      </c>
      <c r="AU1144" s="143" t="s">
        <v>85</v>
      </c>
      <c r="AY1144" s="18" t="s">
        <v>166</v>
      </c>
      <c r="BE1144" s="144">
        <f>IF(N1144="základní",J1144,0)</f>
        <v>0</v>
      </c>
      <c r="BF1144" s="144">
        <f>IF(N1144="snížená",J1144,0)</f>
        <v>0</v>
      </c>
      <c r="BG1144" s="144">
        <f>IF(N1144="zákl. přenesená",J1144,0)</f>
        <v>0</v>
      </c>
      <c r="BH1144" s="144">
        <f>IF(N1144="sníž. přenesená",J1144,0)</f>
        <v>0</v>
      </c>
      <c r="BI1144" s="144">
        <f>IF(N1144="nulová",J1144,0)</f>
        <v>0</v>
      </c>
      <c r="BJ1144" s="18" t="s">
        <v>85</v>
      </c>
      <c r="BK1144" s="144">
        <f>ROUND(I1144*H1144,2)</f>
        <v>0</v>
      </c>
      <c r="BL1144" s="18" t="s">
        <v>291</v>
      </c>
      <c r="BM1144" s="143" t="s">
        <v>1173</v>
      </c>
    </row>
    <row r="1145" spans="2:65" s="1" customFormat="1">
      <c r="B1145" s="33"/>
      <c r="D1145" s="145" t="s">
        <v>175</v>
      </c>
      <c r="F1145" s="146" t="s">
        <v>1174</v>
      </c>
      <c r="I1145" s="147"/>
      <c r="L1145" s="33"/>
      <c r="M1145" s="148"/>
      <c r="T1145" s="54"/>
      <c r="AT1145" s="18" t="s">
        <v>175</v>
      </c>
      <c r="AU1145" s="18" t="s">
        <v>85</v>
      </c>
    </row>
    <row r="1146" spans="2:65" s="13" customFormat="1">
      <c r="B1146" s="156"/>
      <c r="D1146" s="150" t="s">
        <v>177</v>
      </c>
      <c r="E1146" s="157" t="s">
        <v>19</v>
      </c>
      <c r="F1146" s="158" t="s">
        <v>1175</v>
      </c>
      <c r="H1146" s="159">
        <v>1.8</v>
      </c>
      <c r="I1146" s="160"/>
      <c r="L1146" s="156"/>
      <c r="M1146" s="161"/>
      <c r="T1146" s="162"/>
      <c r="AT1146" s="157" t="s">
        <v>177</v>
      </c>
      <c r="AU1146" s="157" t="s">
        <v>85</v>
      </c>
      <c r="AV1146" s="13" t="s">
        <v>85</v>
      </c>
      <c r="AW1146" s="13" t="s">
        <v>33</v>
      </c>
      <c r="AX1146" s="13" t="s">
        <v>72</v>
      </c>
      <c r="AY1146" s="157" t="s">
        <v>166</v>
      </c>
    </row>
    <row r="1147" spans="2:65" s="13" customFormat="1">
      <c r="B1147" s="156"/>
      <c r="D1147" s="150" t="s">
        <v>177</v>
      </c>
      <c r="E1147" s="157" t="s">
        <v>19</v>
      </c>
      <c r="F1147" s="158" t="s">
        <v>1176</v>
      </c>
      <c r="H1147" s="159">
        <v>6.72</v>
      </c>
      <c r="I1147" s="160"/>
      <c r="L1147" s="156"/>
      <c r="M1147" s="161"/>
      <c r="T1147" s="162"/>
      <c r="AT1147" s="157" t="s">
        <v>177</v>
      </c>
      <c r="AU1147" s="157" t="s">
        <v>85</v>
      </c>
      <c r="AV1147" s="13" t="s">
        <v>85</v>
      </c>
      <c r="AW1147" s="13" t="s">
        <v>33</v>
      </c>
      <c r="AX1147" s="13" t="s">
        <v>72</v>
      </c>
      <c r="AY1147" s="157" t="s">
        <v>166</v>
      </c>
    </row>
    <row r="1148" spans="2:65" s="15" customFormat="1">
      <c r="B1148" s="170"/>
      <c r="D1148" s="150" t="s">
        <v>177</v>
      </c>
      <c r="E1148" s="171" t="s">
        <v>19</v>
      </c>
      <c r="F1148" s="172" t="s">
        <v>228</v>
      </c>
      <c r="H1148" s="173">
        <v>8.52</v>
      </c>
      <c r="I1148" s="174"/>
      <c r="L1148" s="170"/>
      <c r="M1148" s="175"/>
      <c r="T1148" s="176"/>
      <c r="AT1148" s="171" t="s">
        <v>177</v>
      </c>
      <c r="AU1148" s="171" t="s">
        <v>85</v>
      </c>
      <c r="AV1148" s="15" t="s">
        <v>173</v>
      </c>
      <c r="AW1148" s="15" t="s">
        <v>33</v>
      </c>
      <c r="AX1148" s="15" t="s">
        <v>79</v>
      </c>
      <c r="AY1148" s="171" t="s">
        <v>166</v>
      </c>
    </row>
    <row r="1149" spans="2:65" s="1" customFormat="1" ht="24.2" customHeight="1">
      <c r="B1149" s="33"/>
      <c r="C1149" s="132" t="s">
        <v>1177</v>
      </c>
      <c r="D1149" s="132" t="s">
        <v>168</v>
      </c>
      <c r="E1149" s="133" t="s">
        <v>1178</v>
      </c>
      <c r="F1149" s="134" t="s">
        <v>1179</v>
      </c>
      <c r="G1149" s="135" t="s">
        <v>257</v>
      </c>
      <c r="H1149" s="136">
        <v>68.8</v>
      </c>
      <c r="I1149" s="137"/>
      <c r="J1149" s="138">
        <f>ROUND(I1149*H1149,2)</f>
        <v>0</v>
      </c>
      <c r="K1149" s="134" t="s">
        <v>172</v>
      </c>
      <c r="L1149" s="33"/>
      <c r="M1149" s="139" t="s">
        <v>19</v>
      </c>
      <c r="N1149" s="140" t="s">
        <v>44</v>
      </c>
      <c r="P1149" s="141">
        <f>O1149*H1149</f>
        <v>0</v>
      </c>
      <c r="Q1149" s="141">
        <v>2.7999999999999998E-4</v>
      </c>
      <c r="R1149" s="141">
        <f>Q1149*H1149</f>
        <v>1.9263999999999996E-2</v>
      </c>
      <c r="S1149" s="141">
        <v>0</v>
      </c>
      <c r="T1149" s="142">
        <f>S1149*H1149</f>
        <v>0</v>
      </c>
      <c r="AR1149" s="143" t="s">
        <v>291</v>
      </c>
      <c r="AT1149" s="143" t="s">
        <v>168</v>
      </c>
      <c r="AU1149" s="143" t="s">
        <v>85</v>
      </c>
      <c r="AY1149" s="18" t="s">
        <v>166</v>
      </c>
      <c r="BE1149" s="144">
        <f>IF(N1149="základní",J1149,0)</f>
        <v>0</v>
      </c>
      <c r="BF1149" s="144">
        <f>IF(N1149="snížená",J1149,0)</f>
        <v>0</v>
      </c>
      <c r="BG1149" s="144">
        <f>IF(N1149="zákl. přenesená",J1149,0)</f>
        <v>0</v>
      </c>
      <c r="BH1149" s="144">
        <f>IF(N1149="sníž. přenesená",J1149,0)</f>
        <v>0</v>
      </c>
      <c r="BI1149" s="144">
        <f>IF(N1149="nulová",J1149,0)</f>
        <v>0</v>
      </c>
      <c r="BJ1149" s="18" t="s">
        <v>85</v>
      </c>
      <c r="BK1149" s="144">
        <f>ROUND(I1149*H1149,2)</f>
        <v>0</v>
      </c>
      <c r="BL1149" s="18" t="s">
        <v>291</v>
      </c>
      <c r="BM1149" s="143" t="s">
        <v>1180</v>
      </c>
    </row>
    <row r="1150" spans="2:65" s="1" customFormat="1">
      <c r="B1150" s="33"/>
      <c r="D1150" s="145" t="s">
        <v>175</v>
      </c>
      <c r="F1150" s="146" t="s">
        <v>1181</v>
      </c>
      <c r="I1150" s="147"/>
      <c r="L1150" s="33"/>
      <c r="M1150" s="148"/>
      <c r="T1150" s="54"/>
      <c r="AT1150" s="18" t="s">
        <v>175</v>
      </c>
      <c r="AU1150" s="18" t="s">
        <v>85</v>
      </c>
    </row>
    <row r="1151" spans="2:65" s="12" customFormat="1">
      <c r="B1151" s="149"/>
      <c r="D1151" s="150" t="s">
        <v>177</v>
      </c>
      <c r="E1151" s="151" t="s">
        <v>19</v>
      </c>
      <c r="F1151" s="152" t="s">
        <v>435</v>
      </c>
      <c r="H1151" s="151" t="s">
        <v>19</v>
      </c>
      <c r="I1151" s="153"/>
      <c r="L1151" s="149"/>
      <c r="M1151" s="154"/>
      <c r="T1151" s="155"/>
      <c r="AT1151" s="151" t="s">
        <v>177</v>
      </c>
      <c r="AU1151" s="151" t="s">
        <v>85</v>
      </c>
      <c r="AV1151" s="12" t="s">
        <v>79</v>
      </c>
      <c r="AW1151" s="12" t="s">
        <v>33</v>
      </c>
      <c r="AX1151" s="12" t="s">
        <v>72</v>
      </c>
      <c r="AY1151" s="151" t="s">
        <v>166</v>
      </c>
    </row>
    <row r="1152" spans="2:65" s="13" customFormat="1">
      <c r="B1152" s="156"/>
      <c r="D1152" s="150" t="s">
        <v>177</v>
      </c>
      <c r="E1152" s="157" t="s">
        <v>19</v>
      </c>
      <c r="F1152" s="158" t="s">
        <v>436</v>
      </c>
      <c r="H1152" s="159">
        <v>68.8</v>
      </c>
      <c r="I1152" s="160"/>
      <c r="L1152" s="156"/>
      <c r="M1152" s="161"/>
      <c r="T1152" s="162"/>
      <c r="AT1152" s="157" t="s">
        <v>177</v>
      </c>
      <c r="AU1152" s="157" t="s">
        <v>85</v>
      </c>
      <c r="AV1152" s="13" t="s">
        <v>85</v>
      </c>
      <c r="AW1152" s="13" t="s">
        <v>33</v>
      </c>
      <c r="AX1152" s="13" t="s">
        <v>79</v>
      </c>
      <c r="AY1152" s="157" t="s">
        <v>166</v>
      </c>
    </row>
    <row r="1153" spans="2:65" s="1" customFormat="1" ht="24.2" customHeight="1">
      <c r="B1153" s="33"/>
      <c r="C1153" s="132" t="s">
        <v>1182</v>
      </c>
      <c r="D1153" s="132" t="s">
        <v>168</v>
      </c>
      <c r="E1153" s="133" t="s">
        <v>1183</v>
      </c>
      <c r="F1153" s="134" t="s">
        <v>1184</v>
      </c>
      <c r="G1153" s="135" t="s">
        <v>265</v>
      </c>
      <c r="H1153" s="136">
        <v>1</v>
      </c>
      <c r="I1153" s="137"/>
      <c r="J1153" s="138">
        <f>ROUND(I1153*H1153,2)</f>
        <v>0</v>
      </c>
      <c r="K1153" s="134" t="s">
        <v>172</v>
      </c>
      <c r="L1153" s="33"/>
      <c r="M1153" s="139" t="s">
        <v>19</v>
      </c>
      <c r="N1153" s="140" t="s">
        <v>44</v>
      </c>
      <c r="P1153" s="141">
        <f>O1153*H1153</f>
        <v>0</v>
      </c>
      <c r="Q1153" s="141">
        <v>8.5999999999999998E-4</v>
      </c>
      <c r="R1153" s="141">
        <f>Q1153*H1153</f>
        <v>8.5999999999999998E-4</v>
      </c>
      <c r="S1153" s="141">
        <v>0</v>
      </c>
      <c r="T1153" s="142">
        <f>S1153*H1153</f>
        <v>0</v>
      </c>
      <c r="AR1153" s="143" t="s">
        <v>291</v>
      </c>
      <c r="AT1153" s="143" t="s">
        <v>168</v>
      </c>
      <c r="AU1153" s="143" t="s">
        <v>85</v>
      </c>
      <c r="AY1153" s="18" t="s">
        <v>166</v>
      </c>
      <c r="BE1153" s="144">
        <f>IF(N1153="základní",J1153,0)</f>
        <v>0</v>
      </c>
      <c r="BF1153" s="144">
        <f>IF(N1153="snížená",J1153,0)</f>
        <v>0</v>
      </c>
      <c r="BG1153" s="144">
        <f>IF(N1153="zákl. přenesená",J1153,0)</f>
        <v>0</v>
      </c>
      <c r="BH1153" s="144">
        <f>IF(N1153="sníž. přenesená",J1153,0)</f>
        <v>0</v>
      </c>
      <c r="BI1153" s="144">
        <f>IF(N1153="nulová",J1153,0)</f>
        <v>0</v>
      </c>
      <c r="BJ1153" s="18" t="s">
        <v>85</v>
      </c>
      <c r="BK1153" s="144">
        <f>ROUND(I1153*H1153,2)</f>
        <v>0</v>
      </c>
      <c r="BL1153" s="18" t="s">
        <v>291</v>
      </c>
      <c r="BM1153" s="143" t="s">
        <v>1185</v>
      </c>
    </row>
    <row r="1154" spans="2:65" s="1" customFormat="1">
      <c r="B1154" s="33"/>
      <c r="D1154" s="145" t="s">
        <v>175</v>
      </c>
      <c r="F1154" s="146" t="s">
        <v>1186</v>
      </c>
      <c r="I1154" s="147"/>
      <c r="L1154" s="33"/>
      <c r="M1154" s="148"/>
      <c r="T1154" s="54"/>
      <c r="AT1154" s="18" t="s">
        <v>175</v>
      </c>
      <c r="AU1154" s="18" t="s">
        <v>85</v>
      </c>
    </row>
    <row r="1155" spans="2:65" s="1" customFormat="1" ht="21.75" customHeight="1">
      <c r="B1155" s="33"/>
      <c r="C1155" s="177" t="s">
        <v>1187</v>
      </c>
      <c r="D1155" s="177" t="s">
        <v>488</v>
      </c>
      <c r="E1155" s="178" t="s">
        <v>1188</v>
      </c>
      <c r="F1155" s="179" t="s">
        <v>1189</v>
      </c>
      <c r="G1155" s="180" t="s">
        <v>265</v>
      </c>
      <c r="H1155" s="181">
        <v>4</v>
      </c>
      <c r="I1155" s="182"/>
      <c r="J1155" s="183">
        <f>ROUND(I1155*H1155,2)</f>
        <v>0</v>
      </c>
      <c r="K1155" s="179" t="s">
        <v>19</v>
      </c>
      <c r="L1155" s="184"/>
      <c r="M1155" s="185" t="s">
        <v>19</v>
      </c>
      <c r="N1155" s="186" t="s">
        <v>44</v>
      </c>
      <c r="P1155" s="141">
        <f>O1155*H1155</f>
        <v>0</v>
      </c>
      <c r="Q1155" s="141">
        <v>0</v>
      </c>
      <c r="R1155" s="141">
        <f>Q1155*H1155</f>
        <v>0</v>
      </c>
      <c r="S1155" s="141">
        <v>0</v>
      </c>
      <c r="T1155" s="142">
        <f>S1155*H1155</f>
        <v>0</v>
      </c>
      <c r="AR1155" s="143" t="s">
        <v>479</v>
      </c>
      <c r="AT1155" s="143" t="s">
        <v>488</v>
      </c>
      <c r="AU1155" s="143" t="s">
        <v>85</v>
      </c>
      <c r="AY1155" s="18" t="s">
        <v>166</v>
      </c>
      <c r="BE1155" s="144">
        <f>IF(N1155="základní",J1155,0)</f>
        <v>0</v>
      </c>
      <c r="BF1155" s="144">
        <f>IF(N1155="snížená",J1155,0)</f>
        <v>0</v>
      </c>
      <c r="BG1155" s="144">
        <f>IF(N1155="zákl. přenesená",J1155,0)</f>
        <v>0</v>
      </c>
      <c r="BH1155" s="144">
        <f>IF(N1155="sníž. přenesená",J1155,0)</f>
        <v>0</v>
      </c>
      <c r="BI1155" s="144">
        <f>IF(N1155="nulová",J1155,0)</f>
        <v>0</v>
      </c>
      <c r="BJ1155" s="18" t="s">
        <v>85</v>
      </c>
      <c r="BK1155" s="144">
        <f>ROUND(I1155*H1155,2)</f>
        <v>0</v>
      </c>
      <c r="BL1155" s="18" t="s">
        <v>291</v>
      </c>
      <c r="BM1155" s="143" t="s">
        <v>1190</v>
      </c>
    </row>
    <row r="1156" spans="2:65" s="1" customFormat="1" ht="21.75" customHeight="1">
      <c r="B1156" s="33"/>
      <c r="C1156" s="177" t="s">
        <v>1191</v>
      </c>
      <c r="D1156" s="177" t="s">
        <v>488</v>
      </c>
      <c r="E1156" s="178" t="s">
        <v>1192</v>
      </c>
      <c r="F1156" s="179" t="s">
        <v>1193</v>
      </c>
      <c r="G1156" s="180" t="s">
        <v>265</v>
      </c>
      <c r="H1156" s="181">
        <v>1</v>
      </c>
      <c r="I1156" s="182"/>
      <c r="J1156" s="183">
        <f>ROUND(I1156*H1156,2)</f>
        <v>0</v>
      </c>
      <c r="K1156" s="179" t="s">
        <v>19</v>
      </c>
      <c r="L1156" s="184"/>
      <c r="M1156" s="185" t="s">
        <v>19</v>
      </c>
      <c r="N1156" s="186" t="s">
        <v>44</v>
      </c>
      <c r="P1156" s="141">
        <f>O1156*H1156</f>
        <v>0</v>
      </c>
      <c r="Q1156" s="141">
        <v>0</v>
      </c>
      <c r="R1156" s="141">
        <f>Q1156*H1156</f>
        <v>0</v>
      </c>
      <c r="S1156" s="141">
        <v>0</v>
      </c>
      <c r="T1156" s="142">
        <f>S1156*H1156</f>
        <v>0</v>
      </c>
      <c r="AR1156" s="143" t="s">
        <v>479</v>
      </c>
      <c r="AT1156" s="143" t="s">
        <v>488</v>
      </c>
      <c r="AU1156" s="143" t="s">
        <v>85</v>
      </c>
      <c r="AY1156" s="18" t="s">
        <v>166</v>
      </c>
      <c r="BE1156" s="144">
        <f>IF(N1156="základní",J1156,0)</f>
        <v>0</v>
      </c>
      <c r="BF1156" s="144">
        <f>IF(N1156="snížená",J1156,0)</f>
        <v>0</v>
      </c>
      <c r="BG1156" s="144">
        <f>IF(N1156="zákl. přenesená",J1156,0)</f>
        <v>0</v>
      </c>
      <c r="BH1156" s="144">
        <f>IF(N1156="sníž. přenesená",J1156,0)</f>
        <v>0</v>
      </c>
      <c r="BI1156" s="144">
        <f>IF(N1156="nulová",J1156,0)</f>
        <v>0</v>
      </c>
      <c r="BJ1156" s="18" t="s">
        <v>85</v>
      </c>
      <c r="BK1156" s="144">
        <f>ROUND(I1156*H1156,2)</f>
        <v>0</v>
      </c>
      <c r="BL1156" s="18" t="s">
        <v>291</v>
      </c>
      <c r="BM1156" s="143" t="s">
        <v>1194</v>
      </c>
    </row>
    <row r="1157" spans="2:65" s="1" customFormat="1" ht="24.2" customHeight="1">
      <c r="B1157" s="33"/>
      <c r="C1157" s="177" t="s">
        <v>1195</v>
      </c>
      <c r="D1157" s="177" t="s">
        <v>488</v>
      </c>
      <c r="E1157" s="178" t="s">
        <v>1196</v>
      </c>
      <c r="F1157" s="179" t="s">
        <v>1197</v>
      </c>
      <c r="G1157" s="180" t="s">
        <v>265</v>
      </c>
      <c r="H1157" s="181">
        <v>1</v>
      </c>
      <c r="I1157" s="182"/>
      <c r="J1157" s="183">
        <f>ROUND(I1157*H1157,2)</f>
        <v>0</v>
      </c>
      <c r="K1157" s="179" t="s">
        <v>19</v>
      </c>
      <c r="L1157" s="184"/>
      <c r="M1157" s="185" t="s">
        <v>19</v>
      </c>
      <c r="N1157" s="186" t="s">
        <v>44</v>
      </c>
      <c r="P1157" s="141">
        <f>O1157*H1157</f>
        <v>0</v>
      </c>
      <c r="Q1157" s="141">
        <v>0</v>
      </c>
      <c r="R1157" s="141">
        <f>Q1157*H1157</f>
        <v>0</v>
      </c>
      <c r="S1157" s="141">
        <v>0</v>
      </c>
      <c r="T1157" s="142">
        <f>S1157*H1157</f>
        <v>0</v>
      </c>
      <c r="AR1157" s="143" t="s">
        <v>479</v>
      </c>
      <c r="AT1157" s="143" t="s">
        <v>488</v>
      </c>
      <c r="AU1157" s="143" t="s">
        <v>85</v>
      </c>
      <c r="AY1157" s="18" t="s">
        <v>166</v>
      </c>
      <c r="BE1157" s="144">
        <f>IF(N1157="základní",J1157,0)</f>
        <v>0</v>
      </c>
      <c r="BF1157" s="144">
        <f>IF(N1157="snížená",J1157,0)</f>
        <v>0</v>
      </c>
      <c r="BG1157" s="144">
        <f>IF(N1157="zákl. přenesená",J1157,0)</f>
        <v>0</v>
      </c>
      <c r="BH1157" s="144">
        <f>IF(N1157="sníž. přenesená",J1157,0)</f>
        <v>0</v>
      </c>
      <c r="BI1157" s="144">
        <f>IF(N1157="nulová",J1157,0)</f>
        <v>0</v>
      </c>
      <c r="BJ1157" s="18" t="s">
        <v>85</v>
      </c>
      <c r="BK1157" s="144">
        <f>ROUND(I1157*H1157,2)</f>
        <v>0</v>
      </c>
      <c r="BL1157" s="18" t="s">
        <v>291</v>
      </c>
      <c r="BM1157" s="143" t="s">
        <v>1198</v>
      </c>
    </row>
    <row r="1158" spans="2:65" s="1" customFormat="1" ht="24.2" customHeight="1">
      <c r="B1158" s="33"/>
      <c r="C1158" s="132" t="s">
        <v>1199</v>
      </c>
      <c r="D1158" s="132" t="s">
        <v>168</v>
      </c>
      <c r="E1158" s="133" t="s">
        <v>1200</v>
      </c>
      <c r="F1158" s="134" t="s">
        <v>1201</v>
      </c>
      <c r="G1158" s="135" t="s">
        <v>265</v>
      </c>
      <c r="H1158" s="136">
        <v>5</v>
      </c>
      <c r="I1158" s="137"/>
      <c r="J1158" s="138">
        <f>ROUND(I1158*H1158,2)</f>
        <v>0</v>
      </c>
      <c r="K1158" s="134" t="s">
        <v>656</v>
      </c>
      <c r="L1158" s="33"/>
      <c r="M1158" s="139" t="s">
        <v>19</v>
      </c>
      <c r="N1158" s="140" t="s">
        <v>44</v>
      </c>
      <c r="P1158" s="141">
        <f>O1158*H1158</f>
        <v>0</v>
      </c>
      <c r="Q1158" s="141">
        <v>0</v>
      </c>
      <c r="R1158" s="141">
        <f>Q1158*H1158</f>
        <v>0</v>
      </c>
      <c r="S1158" s="141">
        <v>0</v>
      </c>
      <c r="T1158" s="142">
        <f>S1158*H1158</f>
        <v>0</v>
      </c>
      <c r="AR1158" s="143" t="s">
        <v>291</v>
      </c>
      <c r="AT1158" s="143" t="s">
        <v>168</v>
      </c>
      <c r="AU1158" s="143" t="s">
        <v>85</v>
      </c>
      <c r="AY1158" s="18" t="s">
        <v>166</v>
      </c>
      <c r="BE1158" s="144">
        <f>IF(N1158="základní",J1158,0)</f>
        <v>0</v>
      </c>
      <c r="BF1158" s="144">
        <f>IF(N1158="snížená",J1158,0)</f>
        <v>0</v>
      </c>
      <c r="BG1158" s="144">
        <f>IF(N1158="zákl. přenesená",J1158,0)</f>
        <v>0</v>
      </c>
      <c r="BH1158" s="144">
        <f>IF(N1158="sníž. přenesená",J1158,0)</f>
        <v>0</v>
      </c>
      <c r="BI1158" s="144">
        <f>IF(N1158="nulová",J1158,0)</f>
        <v>0</v>
      </c>
      <c r="BJ1158" s="18" t="s">
        <v>85</v>
      </c>
      <c r="BK1158" s="144">
        <f>ROUND(I1158*H1158,2)</f>
        <v>0</v>
      </c>
      <c r="BL1158" s="18" t="s">
        <v>291</v>
      </c>
      <c r="BM1158" s="143" t="s">
        <v>1202</v>
      </c>
    </row>
    <row r="1159" spans="2:65" s="1" customFormat="1">
      <c r="B1159" s="33"/>
      <c r="D1159" s="145" t="s">
        <v>175</v>
      </c>
      <c r="F1159" s="146" t="s">
        <v>1203</v>
      </c>
      <c r="I1159" s="147"/>
      <c r="L1159" s="33"/>
      <c r="M1159" s="148"/>
      <c r="T1159" s="54"/>
      <c r="AT1159" s="18" t="s">
        <v>175</v>
      </c>
      <c r="AU1159" s="18" t="s">
        <v>85</v>
      </c>
    </row>
    <row r="1160" spans="2:65" s="1" customFormat="1" ht="16.5" customHeight="1">
      <c r="B1160" s="33"/>
      <c r="C1160" s="177" t="s">
        <v>1204</v>
      </c>
      <c r="D1160" s="177" t="s">
        <v>488</v>
      </c>
      <c r="E1160" s="178" t="s">
        <v>1205</v>
      </c>
      <c r="F1160" s="179" t="s">
        <v>1206</v>
      </c>
      <c r="G1160" s="180" t="s">
        <v>257</v>
      </c>
      <c r="H1160" s="181">
        <v>6</v>
      </c>
      <c r="I1160" s="182"/>
      <c r="J1160" s="183">
        <f>ROUND(I1160*H1160,2)</f>
        <v>0</v>
      </c>
      <c r="K1160" s="179" t="s">
        <v>19</v>
      </c>
      <c r="L1160" s="184"/>
      <c r="M1160" s="185" t="s">
        <v>19</v>
      </c>
      <c r="N1160" s="186" t="s">
        <v>44</v>
      </c>
      <c r="P1160" s="141">
        <f>O1160*H1160</f>
        <v>0</v>
      </c>
      <c r="Q1160" s="141">
        <v>1E-3</v>
      </c>
      <c r="R1160" s="141">
        <f>Q1160*H1160</f>
        <v>6.0000000000000001E-3</v>
      </c>
      <c r="S1160" s="141">
        <v>0</v>
      </c>
      <c r="T1160" s="142">
        <f>S1160*H1160</f>
        <v>0</v>
      </c>
      <c r="AR1160" s="143" t="s">
        <v>479</v>
      </c>
      <c r="AT1160" s="143" t="s">
        <v>488</v>
      </c>
      <c r="AU1160" s="143" t="s">
        <v>85</v>
      </c>
      <c r="AY1160" s="18" t="s">
        <v>166</v>
      </c>
      <c r="BE1160" s="144">
        <f>IF(N1160="základní",J1160,0)</f>
        <v>0</v>
      </c>
      <c r="BF1160" s="144">
        <f>IF(N1160="snížená",J1160,0)</f>
        <v>0</v>
      </c>
      <c r="BG1160" s="144">
        <f>IF(N1160="zákl. přenesená",J1160,0)</f>
        <v>0</v>
      </c>
      <c r="BH1160" s="144">
        <f>IF(N1160="sníž. přenesená",J1160,0)</f>
        <v>0</v>
      </c>
      <c r="BI1160" s="144">
        <f>IF(N1160="nulová",J1160,0)</f>
        <v>0</v>
      </c>
      <c r="BJ1160" s="18" t="s">
        <v>85</v>
      </c>
      <c r="BK1160" s="144">
        <f>ROUND(I1160*H1160,2)</f>
        <v>0</v>
      </c>
      <c r="BL1160" s="18" t="s">
        <v>291</v>
      </c>
      <c r="BM1160" s="143" t="s">
        <v>1207</v>
      </c>
    </row>
    <row r="1161" spans="2:65" s="13" customFormat="1">
      <c r="B1161" s="156"/>
      <c r="D1161" s="150" t="s">
        <v>177</v>
      </c>
      <c r="E1161" s="157" t="s">
        <v>19</v>
      </c>
      <c r="F1161" s="158" t="s">
        <v>1146</v>
      </c>
      <c r="H1161" s="159">
        <v>6</v>
      </c>
      <c r="I1161" s="160"/>
      <c r="L1161" s="156"/>
      <c r="M1161" s="161"/>
      <c r="T1161" s="162"/>
      <c r="AT1161" s="157" t="s">
        <v>177</v>
      </c>
      <c r="AU1161" s="157" t="s">
        <v>85</v>
      </c>
      <c r="AV1161" s="13" t="s">
        <v>85</v>
      </c>
      <c r="AW1161" s="13" t="s">
        <v>33</v>
      </c>
      <c r="AX1161" s="13" t="s">
        <v>79</v>
      </c>
      <c r="AY1161" s="157" t="s">
        <v>166</v>
      </c>
    </row>
    <row r="1162" spans="2:65" s="1" customFormat="1" ht="16.5" customHeight="1">
      <c r="B1162" s="33"/>
      <c r="C1162" s="177" t="s">
        <v>1208</v>
      </c>
      <c r="D1162" s="177" t="s">
        <v>488</v>
      </c>
      <c r="E1162" s="178" t="s">
        <v>1209</v>
      </c>
      <c r="F1162" s="179" t="s">
        <v>1210</v>
      </c>
      <c r="G1162" s="180" t="s">
        <v>265</v>
      </c>
      <c r="H1162" s="181">
        <v>10</v>
      </c>
      <c r="I1162" s="182"/>
      <c r="J1162" s="183">
        <f>ROUND(I1162*H1162,2)</f>
        <v>0</v>
      </c>
      <c r="K1162" s="179" t="s">
        <v>172</v>
      </c>
      <c r="L1162" s="184"/>
      <c r="M1162" s="185" t="s">
        <v>19</v>
      </c>
      <c r="N1162" s="186" t="s">
        <v>44</v>
      </c>
      <c r="P1162" s="141">
        <f>O1162*H1162</f>
        <v>0</v>
      </c>
      <c r="Q1162" s="141">
        <v>6.0000000000000002E-5</v>
      </c>
      <c r="R1162" s="141">
        <f>Q1162*H1162</f>
        <v>6.0000000000000006E-4</v>
      </c>
      <c r="S1162" s="141">
        <v>0</v>
      </c>
      <c r="T1162" s="142">
        <f>S1162*H1162</f>
        <v>0</v>
      </c>
      <c r="AR1162" s="143" t="s">
        <v>479</v>
      </c>
      <c r="AT1162" s="143" t="s">
        <v>488</v>
      </c>
      <c r="AU1162" s="143" t="s">
        <v>85</v>
      </c>
      <c r="AY1162" s="18" t="s">
        <v>166</v>
      </c>
      <c r="BE1162" s="144">
        <f>IF(N1162="základní",J1162,0)</f>
        <v>0</v>
      </c>
      <c r="BF1162" s="144">
        <f>IF(N1162="snížená",J1162,0)</f>
        <v>0</v>
      </c>
      <c r="BG1162" s="144">
        <f>IF(N1162="zákl. přenesená",J1162,0)</f>
        <v>0</v>
      </c>
      <c r="BH1162" s="144">
        <f>IF(N1162="sníž. přenesená",J1162,0)</f>
        <v>0</v>
      </c>
      <c r="BI1162" s="144">
        <f>IF(N1162="nulová",J1162,0)</f>
        <v>0</v>
      </c>
      <c r="BJ1162" s="18" t="s">
        <v>85</v>
      </c>
      <c r="BK1162" s="144">
        <f>ROUND(I1162*H1162,2)</f>
        <v>0</v>
      </c>
      <c r="BL1162" s="18" t="s">
        <v>291</v>
      </c>
      <c r="BM1162" s="143" t="s">
        <v>1211</v>
      </c>
    </row>
    <row r="1163" spans="2:65" s="1" customFormat="1" ht="16.5" customHeight="1">
      <c r="B1163" s="33"/>
      <c r="C1163" s="132" t="s">
        <v>1212</v>
      </c>
      <c r="D1163" s="132" t="s">
        <v>168</v>
      </c>
      <c r="E1163" s="133" t="s">
        <v>1213</v>
      </c>
      <c r="F1163" s="134" t="s">
        <v>1214</v>
      </c>
      <c r="G1163" s="135" t="s">
        <v>265</v>
      </c>
      <c r="H1163" s="136">
        <v>6</v>
      </c>
      <c r="I1163" s="137"/>
      <c r="J1163" s="138">
        <f>ROUND(I1163*H1163,2)</f>
        <v>0</v>
      </c>
      <c r="K1163" s="134" t="s">
        <v>172</v>
      </c>
      <c r="L1163" s="33"/>
      <c r="M1163" s="139" t="s">
        <v>19</v>
      </c>
      <c r="N1163" s="140" t="s">
        <v>44</v>
      </c>
      <c r="P1163" s="141">
        <f>O1163*H1163</f>
        <v>0</v>
      </c>
      <c r="Q1163" s="141">
        <v>0</v>
      </c>
      <c r="R1163" s="141">
        <f>Q1163*H1163</f>
        <v>0</v>
      </c>
      <c r="S1163" s="141">
        <v>0</v>
      </c>
      <c r="T1163" s="142">
        <f>S1163*H1163</f>
        <v>0</v>
      </c>
      <c r="AR1163" s="143" t="s">
        <v>291</v>
      </c>
      <c r="AT1163" s="143" t="s">
        <v>168</v>
      </c>
      <c r="AU1163" s="143" t="s">
        <v>85</v>
      </c>
      <c r="AY1163" s="18" t="s">
        <v>166</v>
      </c>
      <c r="BE1163" s="144">
        <f>IF(N1163="základní",J1163,0)</f>
        <v>0</v>
      </c>
      <c r="BF1163" s="144">
        <f>IF(N1163="snížená",J1163,0)</f>
        <v>0</v>
      </c>
      <c r="BG1163" s="144">
        <f>IF(N1163="zákl. přenesená",J1163,0)</f>
        <v>0</v>
      </c>
      <c r="BH1163" s="144">
        <f>IF(N1163="sníž. přenesená",J1163,0)</f>
        <v>0</v>
      </c>
      <c r="BI1163" s="144">
        <f>IF(N1163="nulová",J1163,0)</f>
        <v>0</v>
      </c>
      <c r="BJ1163" s="18" t="s">
        <v>85</v>
      </c>
      <c r="BK1163" s="144">
        <f>ROUND(I1163*H1163,2)</f>
        <v>0</v>
      </c>
      <c r="BL1163" s="18" t="s">
        <v>291</v>
      </c>
      <c r="BM1163" s="143" t="s">
        <v>1215</v>
      </c>
    </row>
    <row r="1164" spans="2:65" s="1" customFormat="1">
      <c r="B1164" s="33"/>
      <c r="D1164" s="145" t="s">
        <v>175</v>
      </c>
      <c r="F1164" s="146" t="s">
        <v>1216</v>
      </c>
      <c r="I1164" s="147"/>
      <c r="L1164" s="33"/>
      <c r="M1164" s="148"/>
      <c r="T1164" s="54"/>
      <c r="AT1164" s="18" t="s">
        <v>175</v>
      </c>
      <c r="AU1164" s="18" t="s">
        <v>85</v>
      </c>
    </row>
    <row r="1165" spans="2:65" s="12" customFormat="1">
      <c r="B1165" s="149"/>
      <c r="D1165" s="150" t="s">
        <v>177</v>
      </c>
      <c r="E1165" s="151" t="s">
        <v>19</v>
      </c>
      <c r="F1165" s="152" t="s">
        <v>213</v>
      </c>
      <c r="H1165" s="151" t="s">
        <v>19</v>
      </c>
      <c r="I1165" s="153"/>
      <c r="L1165" s="149"/>
      <c r="M1165" s="154"/>
      <c r="T1165" s="155"/>
      <c r="AT1165" s="151" t="s">
        <v>177</v>
      </c>
      <c r="AU1165" s="151" t="s">
        <v>85</v>
      </c>
      <c r="AV1165" s="12" t="s">
        <v>79</v>
      </c>
      <c r="AW1165" s="12" t="s">
        <v>33</v>
      </c>
      <c r="AX1165" s="12" t="s">
        <v>72</v>
      </c>
      <c r="AY1165" s="151" t="s">
        <v>166</v>
      </c>
    </row>
    <row r="1166" spans="2:65" s="13" customFormat="1">
      <c r="B1166" s="156"/>
      <c r="D1166" s="150" t="s">
        <v>177</v>
      </c>
      <c r="E1166" s="157" t="s">
        <v>19</v>
      </c>
      <c r="F1166" s="158" t="s">
        <v>85</v>
      </c>
      <c r="H1166" s="159">
        <v>2</v>
      </c>
      <c r="I1166" s="160"/>
      <c r="L1166" s="156"/>
      <c r="M1166" s="161"/>
      <c r="T1166" s="162"/>
      <c r="AT1166" s="157" t="s">
        <v>177</v>
      </c>
      <c r="AU1166" s="157" t="s">
        <v>85</v>
      </c>
      <c r="AV1166" s="13" t="s">
        <v>85</v>
      </c>
      <c r="AW1166" s="13" t="s">
        <v>33</v>
      </c>
      <c r="AX1166" s="13" t="s">
        <v>72</v>
      </c>
      <c r="AY1166" s="157" t="s">
        <v>166</v>
      </c>
    </row>
    <row r="1167" spans="2:65" s="12" customFormat="1">
      <c r="B1167" s="149"/>
      <c r="D1167" s="150" t="s">
        <v>177</v>
      </c>
      <c r="E1167" s="151" t="s">
        <v>19</v>
      </c>
      <c r="F1167" s="152" t="s">
        <v>218</v>
      </c>
      <c r="H1167" s="151" t="s">
        <v>19</v>
      </c>
      <c r="I1167" s="153"/>
      <c r="L1167" s="149"/>
      <c r="M1167" s="154"/>
      <c r="T1167" s="155"/>
      <c r="AT1167" s="151" t="s">
        <v>177</v>
      </c>
      <c r="AU1167" s="151" t="s">
        <v>85</v>
      </c>
      <c r="AV1167" s="12" t="s">
        <v>79</v>
      </c>
      <c r="AW1167" s="12" t="s">
        <v>33</v>
      </c>
      <c r="AX1167" s="12" t="s">
        <v>72</v>
      </c>
      <c r="AY1167" s="151" t="s">
        <v>166</v>
      </c>
    </row>
    <row r="1168" spans="2:65" s="13" customFormat="1">
      <c r="B1168" s="156"/>
      <c r="D1168" s="150" t="s">
        <v>177</v>
      </c>
      <c r="E1168" s="157" t="s">
        <v>19</v>
      </c>
      <c r="F1168" s="158" t="s">
        <v>173</v>
      </c>
      <c r="H1168" s="159">
        <v>4</v>
      </c>
      <c r="I1168" s="160"/>
      <c r="L1168" s="156"/>
      <c r="M1168" s="161"/>
      <c r="T1168" s="162"/>
      <c r="AT1168" s="157" t="s">
        <v>177</v>
      </c>
      <c r="AU1168" s="157" t="s">
        <v>85</v>
      </c>
      <c r="AV1168" s="13" t="s">
        <v>85</v>
      </c>
      <c r="AW1168" s="13" t="s">
        <v>33</v>
      </c>
      <c r="AX1168" s="13" t="s">
        <v>72</v>
      </c>
      <c r="AY1168" s="157" t="s">
        <v>166</v>
      </c>
    </row>
    <row r="1169" spans="2:65" s="15" customFormat="1">
      <c r="B1169" s="170"/>
      <c r="D1169" s="150" t="s">
        <v>177</v>
      </c>
      <c r="E1169" s="171" t="s">
        <v>19</v>
      </c>
      <c r="F1169" s="172" t="s">
        <v>228</v>
      </c>
      <c r="H1169" s="173">
        <v>6</v>
      </c>
      <c r="I1169" s="174"/>
      <c r="L1169" s="170"/>
      <c r="M1169" s="175"/>
      <c r="T1169" s="176"/>
      <c r="AT1169" s="171" t="s">
        <v>177</v>
      </c>
      <c r="AU1169" s="171" t="s">
        <v>85</v>
      </c>
      <c r="AV1169" s="15" t="s">
        <v>173</v>
      </c>
      <c r="AW1169" s="15" t="s">
        <v>33</v>
      </c>
      <c r="AX1169" s="15" t="s">
        <v>79</v>
      </c>
      <c r="AY1169" s="171" t="s">
        <v>166</v>
      </c>
    </row>
    <row r="1170" spans="2:65" s="1" customFormat="1" ht="16.5" customHeight="1">
      <c r="B1170" s="33"/>
      <c r="C1170" s="177" t="s">
        <v>1217</v>
      </c>
      <c r="D1170" s="177" t="s">
        <v>488</v>
      </c>
      <c r="E1170" s="178" t="s">
        <v>1218</v>
      </c>
      <c r="F1170" s="179" t="s">
        <v>1219</v>
      </c>
      <c r="G1170" s="180" t="s">
        <v>265</v>
      </c>
      <c r="H1170" s="181">
        <v>6</v>
      </c>
      <c r="I1170" s="182"/>
      <c r="J1170" s="183">
        <f>ROUND(I1170*H1170,2)</f>
        <v>0</v>
      </c>
      <c r="K1170" s="179" t="s">
        <v>172</v>
      </c>
      <c r="L1170" s="184"/>
      <c r="M1170" s="185" t="s">
        <v>19</v>
      </c>
      <c r="N1170" s="186" t="s">
        <v>44</v>
      </c>
      <c r="P1170" s="141">
        <f>O1170*H1170</f>
        <v>0</v>
      </c>
      <c r="Q1170" s="141">
        <v>8.5999999999999998E-4</v>
      </c>
      <c r="R1170" s="141">
        <f>Q1170*H1170</f>
        <v>5.1599999999999997E-3</v>
      </c>
      <c r="S1170" s="141">
        <v>0</v>
      </c>
      <c r="T1170" s="142">
        <f>S1170*H1170</f>
        <v>0</v>
      </c>
      <c r="AR1170" s="143" t="s">
        <v>479</v>
      </c>
      <c r="AT1170" s="143" t="s">
        <v>488</v>
      </c>
      <c r="AU1170" s="143" t="s">
        <v>85</v>
      </c>
      <c r="AY1170" s="18" t="s">
        <v>166</v>
      </c>
      <c r="BE1170" s="144">
        <f>IF(N1170="základní",J1170,0)</f>
        <v>0</v>
      </c>
      <c r="BF1170" s="144">
        <f>IF(N1170="snížená",J1170,0)</f>
        <v>0</v>
      </c>
      <c r="BG1170" s="144">
        <f>IF(N1170="zákl. přenesená",J1170,0)</f>
        <v>0</v>
      </c>
      <c r="BH1170" s="144">
        <f>IF(N1170="sníž. přenesená",J1170,0)</f>
        <v>0</v>
      </c>
      <c r="BI1170" s="144">
        <f>IF(N1170="nulová",J1170,0)</f>
        <v>0</v>
      </c>
      <c r="BJ1170" s="18" t="s">
        <v>85</v>
      </c>
      <c r="BK1170" s="144">
        <f>ROUND(I1170*H1170,2)</f>
        <v>0</v>
      </c>
      <c r="BL1170" s="18" t="s">
        <v>291</v>
      </c>
      <c r="BM1170" s="143" t="s">
        <v>1220</v>
      </c>
    </row>
    <row r="1171" spans="2:65" s="1" customFormat="1" ht="24.2" customHeight="1">
      <c r="B1171" s="33"/>
      <c r="C1171" s="132" t="s">
        <v>1221</v>
      </c>
      <c r="D1171" s="132" t="s">
        <v>168</v>
      </c>
      <c r="E1171" s="133" t="s">
        <v>1222</v>
      </c>
      <c r="F1171" s="134" t="s">
        <v>3717</v>
      </c>
      <c r="G1171" s="135" t="s">
        <v>948</v>
      </c>
      <c r="H1171" s="136">
        <v>1</v>
      </c>
      <c r="I1171" s="137"/>
      <c r="J1171" s="138">
        <f>ROUND(I1171*H1171,2)</f>
        <v>0</v>
      </c>
      <c r="K1171" s="134" t="s">
        <v>19</v>
      </c>
      <c r="L1171" s="33"/>
      <c r="M1171" s="139" t="s">
        <v>19</v>
      </c>
      <c r="N1171" s="140" t="s">
        <v>44</v>
      </c>
      <c r="P1171" s="141">
        <f>O1171*H1171</f>
        <v>0</v>
      </c>
      <c r="Q1171" s="141">
        <v>0</v>
      </c>
      <c r="R1171" s="141">
        <f>Q1171*H1171</f>
        <v>0</v>
      </c>
      <c r="S1171" s="141">
        <v>0</v>
      </c>
      <c r="T1171" s="142">
        <f>S1171*H1171</f>
        <v>0</v>
      </c>
      <c r="AR1171" s="143" t="s">
        <v>291</v>
      </c>
      <c r="AT1171" s="143" t="s">
        <v>168</v>
      </c>
      <c r="AU1171" s="143" t="s">
        <v>85</v>
      </c>
      <c r="AY1171" s="18" t="s">
        <v>166</v>
      </c>
      <c r="BE1171" s="144">
        <f>IF(N1171="základní",J1171,0)</f>
        <v>0</v>
      </c>
      <c r="BF1171" s="144">
        <f>IF(N1171="snížená",J1171,0)</f>
        <v>0</v>
      </c>
      <c r="BG1171" s="144">
        <f>IF(N1171="zákl. přenesená",J1171,0)</f>
        <v>0</v>
      </c>
      <c r="BH1171" s="144">
        <f>IF(N1171="sníž. přenesená",J1171,0)</f>
        <v>0</v>
      </c>
      <c r="BI1171" s="144">
        <f>IF(N1171="nulová",J1171,0)</f>
        <v>0</v>
      </c>
      <c r="BJ1171" s="18" t="s">
        <v>85</v>
      </c>
      <c r="BK1171" s="144">
        <f>ROUND(I1171*H1171,2)</f>
        <v>0</v>
      </c>
      <c r="BL1171" s="18" t="s">
        <v>291</v>
      </c>
      <c r="BM1171" s="143" t="s">
        <v>1223</v>
      </c>
    </row>
    <row r="1172" spans="2:65" s="1" customFormat="1" ht="304.5" customHeight="1">
      <c r="B1172" s="33"/>
      <c r="D1172" s="150" t="s">
        <v>1224</v>
      </c>
      <c r="F1172" s="441" t="s">
        <v>3721</v>
      </c>
      <c r="I1172" s="147"/>
      <c r="L1172" s="33"/>
      <c r="M1172" s="148"/>
      <c r="T1172" s="54"/>
      <c r="AT1172" s="18" t="s">
        <v>1224</v>
      </c>
      <c r="AU1172" s="18" t="s">
        <v>85</v>
      </c>
    </row>
    <row r="1173" spans="2:65" s="1" customFormat="1" ht="24.2" customHeight="1">
      <c r="B1173" s="33"/>
      <c r="C1173" s="132" t="s">
        <v>1225</v>
      </c>
      <c r="D1173" s="132" t="s">
        <v>168</v>
      </c>
      <c r="E1173" s="133" t="s">
        <v>1226</v>
      </c>
      <c r="F1173" s="134" t="s">
        <v>1227</v>
      </c>
      <c r="G1173" s="135" t="s">
        <v>948</v>
      </c>
      <c r="H1173" s="136">
        <v>1</v>
      </c>
      <c r="I1173" s="137"/>
      <c r="J1173" s="138">
        <f>ROUND(I1173*H1173,2)</f>
        <v>0</v>
      </c>
      <c r="K1173" s="134" t="s">
        <v>19</v>
      </c>
      <c r="L1173" s="33"/>
      <c r="M1173" s="139" t="s">
        <v>19</v>
      </c>
      <c r="N1173" s="140" t="s">
        <v>44</v>
      </c>
      <c r="P1173" s="141">
        <f>O1173*H1173</f>
        <v>0</v>
      </c>
      <c r="Q1173" s="141">
        <v>0</v>
      </c>
      <c r="R1173" s="141">
        <f>Q1173*H1173</f>
        <v>0</v>
      </c>
      <c r="S1173" s="141">
        <v>0</v>
      </c>
      <c r="T1173" s="142">
        <f>S1173*H1173</f>
        <v>0</v>
      </c>
      <c r="AR1173" s="143" t="s">
        <v>291</v>
      </c>
      <c r="AT1173" s="143" t="s">
        <v>168</v>
      </c>
      <c r="AU1173" s="143" t="s">
        <v>85</v>
      </c>
      <c r="AY1173" s="18" t="s">
        <v>166</v>
      </c>
      <c r="BE1173" s="144">
        <f>IF(N1173="základní",J1173,0)</f>
        <v>0</v>
      </c>
      <c r="BF1173" s="144">
        <f>IF(N1173="snížená",J1173,0)</f>
        <v>0</v>
      </c>
      <c r="BG1173" s="144">
        <f>IF(N1173="zákl. přenesená",J1173,0)</f>
        <v>0</v>
      </c>
      <c r="BH1173" s="144">
        <f>IF(N1173="sníž. přenesená",J1173,0)</f>
        <v>0</v>
      </c>
      <c r="BI1173" s="144">
        <f>IF(N1173="nulová",J1173,0)</f>
        <v>0</v>
      </c>
      <c r="BJ1173" s="18" t="s">
        <v>85</v>
      </c>
      <c r="BK1173" s="144">
        <f>ROUND(I1173*H1173,2)</f>
        <v>0</v>
      </c>
      <c r="BL1173" s="18" t="s">
        <v>291</v>
      </c>
      <c r="BM1173" s="143" t="s">
        <v>1228</v>
      </c>
    </row>
    <row r="1174" spans="2:65" s="1" customFormat="1" ht="297">
      <c r="B1174" s="33"/>
      <c r="D1174" s="150" t="s">
        <v>1224</v>
      </c>
      <c r="F1174" s="441" t="s">
        <v>3718</v>
      </c>
      <c r="I1174" s="147"/>
      <c r="L1174" s="33"/>
      <c r="M1174" s="148"/>
      <c r="T1174" s="54"/>
      <c r="AT1174" s="18" t="s">
        <v>1224</v>
      </c>
      <c r="AU1174" s="18" t="s">
        <v>85</v>
      </c>
    </row>
    <row r="1175" spans="2:65" s="1" customFormat="1" ht="24.2" customHeight="1">
      <c r="B1175" s="33"/>
      <c r="C1175" s="132" t="s">
        <v>1229</v>
      </c>
      <c r="D1175" s="132" t="s">
        <v>168</v>
      </c>
      <c r="E1175" s="133" t="s">
        <v>1230</v>
      </c>
      <c r="F1175" s="134" t="s">
        <v>1231</v>
      </c>
      <c r="G1175" s="135" t="s">
        <v>948</v>
      </c>
      <c r="H1175" s="136">
        <v>1</v>
      </c>
      <c r="I1175" s="137"/>
      <c r="J1175" s="138">
        <f>ROUND(I1175*H1175,2)</f>
        <v>0</v>
      </c>
      <c r="K1175" s="134" t="s">
        <v>19</v>
      </c>
      <c r="L1175" s="33"/>
      <c r="M1175" s="139" t="s">
        <v>19</v>
      </c>
      <c r="N1175" s="140" t="s">
        <v>44</v>
      </c>
      <c r="P1175" s="141">
        <f>O1175*H1175</f>
        <v>0</v>
      </c>
      <c r="Q1175" s="141">
        <v>0</v>
      </c>
      <c r="R1175" s="141">
        <f>Q1175*H1175</f>
        <v>0</v>
      </c>
      <c r="S1175" s="141">
        <v>0</v>
      </c>
      <c r="T1175" s="142">
        <f>S1175*H1175</f>
        <v>0</v>
      </c>
      <c r="AR1175" s="143" t="s">
        <v>291</v>
      </c>
      <c r="AT1175" s="143" t="s">
        <v>168</v>
      </c>
      <c r="AU1175" s="143" t="s">
        <v>85</v>
      </c>
      <c r="AY1175" s="18" t="s">
        <v>166</v>
      </c>
      <c r="BE1175" s="144">
        <f>IF(N1175="základní",J1175,0)</f>
        <v>0</v>
      </c>
      <c r="BF1175" s="144">
        <f>IF(N1175="snížená",J1175,0)</f>
        <v>0</v>
      </c>
      <c r="BG1175" s="144">
        <f>IF(N1175="zákl. přenesená",J1175,0)</f>
        <v>0</v>
      </c>
      <c r="BH1175" s="144">
        <f>IF(N1175="sníž. přenesená",J1175,0)</f>
        <v>0</v>
      </c>
      <c r="BI1175" s="144">
        <f>IF(N1175="nulová",J1175,0)</f>
        <v>0</v>
      </c>
      <c r="BJ1175" s="18" t="s">
        <v>85</v>
      </c>
      <c r="BK1175" s="144">
        <f>ROUND(I1175*H1175,2)</f>
        <v>0</v>
      </c>
      <c r="BL1175" s="18" t="s">
        <v>291</v>
      </c>
      <c r="BM1175" s="143" t="s">
        <v>1232</v>
      </c>
    </row>
    <row r="1176" spans="2:65" s="1" customFormat="1" ht="315">
      <c r="B1176" s="33"/>
      <c r="D1176" s="150" t="s">
        <v>1224</v>
      </c>
      <c r="F1176" s="441" t="s">
        <v>3720</v>
      </c>
      <c r="I1176" s="147"/>
      <c r="L1176" s="33"/>
      <c r="M1176" s="148"/>
      <c r="T1176" s="54"/>
      <c r="AT1176" s="18" t="s">
        <v>1224</v>
      </c>
      <c r="AU1176" s="18" t="s">
        <v>85</v>
      </c>
    </row>
    <row r="1177" spans="2:65" s="1" customFormat="1" ht="24.2" customHeight="1">
      <c r="B1177" s="33"/>
      <c r="C1177" s="132" t="s">
        <v>1233</v>
      </c>
      <c r="D1177" s="132" t="s">
        <v>168</v>
      </c>
      <c r="E1177" s="133" t="s">
        <v>1234</v>
      </c>
      <c r="F1177" s="134" t="s">
        <v>1235</v>
      </c>
      <c r="G1177" s="135" t="s">
        <v>948</v>
      </c>
      <c r="H1177" s="136">
        <v>1</v>
      </c>
      <c r="I1177" s="137"/>
      <c r="J1177" s="138">
        <f>ROUND(I1177*H1177,2)</f>
        <v>0</v>
      </c>
      <c r="K1177" s="134" t="s">
        <v>19</v>
      </c>
      <c r="L1177" s="33"/>
      <c r="M1177" s="139" t="s">
        <v>19</v>
      </c>
      <c r="N1177" s="140" t="s">
        <v>44</v>
      </c>
      <c r="P1177" s="141">
        <f>O1177*H1177</f>
        <v>0</v>
      </c>
      <c r="Q1177" s="141">
        <v>0</v>
      </c>
      <c r="R1177" s="141">
        <f>Q1177*H1177</f>
        <v>0</v>
      </c>
      <c r="S1177" s="141">
        <v>0</v>
      </c>
      <c r="T1177" s="142">
        <f>S1177*H1177</f>
        <v>0</v>
      </c>
      <c r="AR1177" s="143" t="s">
        <v>291</v>
      </c>
      <c r="AT1177" s="143" t="s">
        <v>168</v>
      </c>
      <c r="AU1177" s="143" t="s">
        <v>85</v>
      </c>
      <c r="AY1177" s="18" t="s">
        <v>166</v>
      </c>
      <c r="BE1177" s="144">
        <f>IF(N1177="základní",J1177,0)</f>
        <v>0</v>
      </c>
      <c r="BF1177" s="144">
        <f>IF(N1177="snížená",J1177,0)</f>
        <v>0</v>
      </c>
      <c r="BG1177" s="144">
        <f>IF(N1177="zákl. přenesená",J1177,0)</f>
        <v>0</v>
      </c>
      <c r="BH1177" s="144">
        <f>IF(N1177="sníž. přenesená",J1177,0)</f>
        <v>0</v>
      </c>
      <c r="BI1177" s="144">
        <f>IF(N1177="nulová",J1177,0)</f>
        <v>0</v>
      </c>
      <c r="BJ1177" s="18" t="s">
        <v>85</v>
      </c>
      <c r="BK1177" s="144">
        <f>ROUND(I1177*H1177,2)</f>
        <v>0</v>
      </c>
      <c r="BL1177" s="18" t="s">
        <v>291</v>
      </c>
      <c r="BM1177" s="143" t="s">
        <v>1236</v>
      </c>
    </row>
    <row r="1178" spans="2:65" s="1" customFormat="1" ht="323.25" customHeight="1">
      <c r="B1178" s="33"/>
      <c r="D1178" s="150" t="s">
        <v>1224</v>
      </c>
      <c r="F1178" s="441" t="s">
        <v>3722</v>
      </c>
      <c r="I1178" s="147"/>
      <c r="L1178" s="33"/>
      <c r="M1178" s="148"/>
      <c r="T1178" s="54"/>
      <c r="AT1178" s="18" t="s">
        <v>1224</v>
      </c>
      <c r="AU1178" s="18" t="s">
        <v>85</v>
      </c>
    </row>
    <row r="1179" spans="2:65" s="1" customFormat="1" ht="24.2" customHeight="1">
      <c r="B1179" s="33"/>
      <c r="C1179" s="132" t="s">
        <v>1237</v>
      </c>
      <c r="D1179" s="132" t="s">
        <v>168</v>
      </c>
      <c r="E1179" s="133" t="s">
        <v>1238</v>
      </c>
      <c r="F1179" s="134" t="s">
        <v>1239</v>
      </c>
      <c r="G1179" s="135" t="s">
        <v>948</v>
      </c>
      <c r="H1179" s="136">
        <v>1</v>
      </c>
      <c r="I1179" s="137"/>
      <c r="J1179" s="138">
        <f>ROUND(I1179*H1179,2)</f>
        <v>0</v>
      </c>
      <c r="K1179" s="134" t="s">
        <v>19</v>
      </c>
      <c r="L1179" s="33"/>
      <c r="M1179" s="139" t="s">
        <v>19</v>
      </c>
      <c r="N1179" s="140" t="s">
        <v>44</v>
      </c>
      <c r="P1179" s="141">
        <f>O1179*H1179</f>
        <v>0</v>
      </c>
      <c r="Q1179" s="141">
        <v>0</v>
      </c>
      <c r="R1179" s="141">
        <f>Q1179*H1179</f>
        <v>0</v>
      </c>
      <c r="S1179" s="141">
        <v>0</v>
      </c>
      <c r="T1179" s="142">
        <f>S1179*H1179</f>
        <v>0</v>
      </c>
      <c r="AR1179" s="143" t="s">
        <v>291</v>
      </c>
      <c r="AT1179" s="143" t="s">
        <v>168</v>
      </c>
      <c r="AU1179" s="143" t="s">
        <v>85</v>
      </c>
      <c r="AY1179" s="18" t="s">
        <v>166</v>
      </c>
      <c r="BE1179" s="144">
        <f>IF(N1179="základní",J1179,0)</f>
        <v>0</v>
      </c>
      <c r="BF1179" s="144">
        <f>IF(N1179="snížená",J1179,0)</f>
        <v>0</v>
      </c>
      <c r="BG1179" s="144">
        <f>IF(N1179="zákl. přenesená",J1179,0)</f>
        <v>0</v>
      </c>
      <c r="BH1179" s="144">
        <f>IF(N1179="sníž. přenesená",J1179,0)</f>
        <v>0</v>
      </c>
      <c r="BI1179" s="144">
        <f>IF(N1179="nulová",J1179,0)</f>
        <v>0</v>
      </c>
      <c r="BJ1179" s="18" t="s">
        <v>85</v>
      </c>
      <c r="BK1179" s="144">
        <f>ROUND(I1179*H1179,2)</f>
        <v>0</v>
      </c>
      <c r="BL1179" s="18" t="s">
        <v>291</v>
      </c>
      <c r="BM1179" s="143" t="s">
        <v>1240</v>
      </c>
    </row>
    <row r="1180" spans="2:65" s="1" customFormat="1" ht="279">
      <c r="B1180" s="33"/>
      <c r="D1180" s="150" t="s">
        <v>1224</v>
      </c>
      <c r="F1180" s="441" t="s">
        <v>3723</v>
      </c>
      <c r="I1180" s="147"/>
      <c r="L1180" s="33"/>
      <c r="M1180" s="148"/>
      <c r="T1180" s="54"/>
      <c r="AT1180" s="18" t="s">
        <v>1224</v>
      </c>
      <c r="AU1180" s="18" t="s">
        <v>85</v>
      </c>
    </row>
    <row r="1181" spans="2:65" s="1" customFormat="1" ht="24.2" customHeight="1">
      <c r="B1181" s="33"/>
      <c r="C1181" s="132" t="s">
        <v>1241</v>
      </c>
      <c r="D1181" s="132" t="s">
        <v>168</v>
      </c>
      <c r="E1181" s="133" t="s">
        <v>1242</v>
      </c>
      <c r="F1181" s="134" t="s">
        <v>1243</v>
      </c>
      <c r="G1181" s="135" t="s">
        <v>948</v>
      </c>
      <c r="H1181" s="136">
        <v>1</v>
      </c>
      <c r="I1181" s="137"/>
      <c r="J1181" s="138">
        <f>ROUND(I1181*H1181,2)</f>
        <v>0</v>
      </c>
      <c r="K1181" s="134" t="s">
        <v>19</v>
      </c>
      <c r="L1181" s="33"/>
      <c r="M1181" s="139" t="s">
        <v>19</v>
      </c>
      <c r="N1181" s="140" t="s">
        <v>44</v>
      </c>
      <c r="P1181" s="141">
        <f>O1181*H1181</f>
        <v>0</v>
      </c>
      <c r="Q1181" s="141">
        <v>0</v>
      </c>
      <c r="R1181" s="141">
        <f>Q1181*H1181</f>
        <v>0</v>
      </c>
      <c r="S1181" s="141">
        <v>0</v>
      </c>
      <c r="T1181" s="142">
        <f>S1181*H1181</f>
        <v>0</v>
      </c>
      <c r="AR1181" s="143" t="s">
        <v>291</v>
      </c>
      <c r="AT1181" s="143" t="s">
        <v>168</v>
      </c>
      <c r="AU1181" s="143" t="s">
        <v>85</v>
      </c>
      <c r="AY1181" s="18" t="s">
        <v>166</v>
      </c>
      <c r="BE1181" s="144">
        <f>IF(N1181="základní",J1181,0)</f>
        <v>0</v>
      </c>
      <c r="BF1181" s="144">
        <f>IF(N1181="snížená",J1181,0)</f>
        <v>0</v>
      </c>
      <c r="BG1181" s="144">
        <f>IF(N1181="zákl. přenesená",J1181,0)</f>
        <v>0</v>
      </c>
      <c r="BH1181" s="144">
        <f>IF(N1181="sníž. přenesená",J1181,0)</f>
        <v>0</v>
      </c>
      <c r="BI1181" s="144">
        <f>IF(N1181="nulová",J1181,0)</f>
        <v>0</v>
      </c>
      <c r="BJ1181" s="18" t="s">
        <v>85</v>
      </c>
      <c r="BK1181" s="144">
        <f>ROUND(I1181*H1181,2)</f>
        <v>0</v>
      </c>
      <c r="BL1181" s="18" t="s">
        <v>291</v>
      </c>
      <c r="BM1181" s="143" t="s">
        <v>1244</v>
      </c>
    </row>
    <row r="1182" spans="2:65" s="1" customFormat="1" ht="306">
      <c r="B1182" s="33"/>
      <c r="D1182" s="150" t="s">
        <v>1224</v>
      </c>
      <c r="F1182" s="441" t="s">
        <v>3719</v>
      </c>
      <c r="I1182" s="147"/>
      <c r="L1182" s="33"/>
      <c r="M1182" s="148"/>
      <c r="T1182" s="54"/>
      <c r="AT1182" s="18" t="s">
        <v>1224</v>
      </c>
      <c r="AU1182" s="18" t="s">
        <v>85</v>
      </c>
    </row>
    <row r="1183" spans="2:65" s="1" customFormat="1" ht="16.5" customHeight="1">
      <c r="B1183" s="33"/>
      <c r="C1183" s="132" t="s">
        <v>1245</v>
      </c>
      <c r="D1183" s="132" t="s">
        <v>168</v>
      </c>
      <c r="E1183" s="133" t="s">
        <v>1246</v>
      </c>
      <c r="F1183" s="134" t="s">
        <v>1247</v>
      </c>
      <c r="G1183" s="135" t="s">
        <v>265</v>
      </c>
      <c r="H1183" s="136">
        <v>2</v>
      </c>
      <c r="I1183" s="137"/>
      <c r="J1183" s="138">
        <f>ROUND(I1183*H1183,2)</f>
        <v>0</v>
      </c>
      <c r="K1183" s="134" t="s">
        <v>19</v>
      </c>
      <c r="L1183" s="33"/>
      <c r="M1183" s="139" t="s">
        <v>19</v>
      </c>
      <c r="N1183" s="140" t="s">
        <v>44</v>
      </c>
      <c r="P1183" s="141">
        <f>O1183*H1183</f>
        <v>0</v>
      </c>
      <c r="Q1183" s="141">
        <v>0</v>
      </c>
      <c r="R1183" s="141">
        <f>Q1183*H1183</f>
        <v>0</v>
      </c>
      <c r="S1183" s="141">
        <v>0</v>
      </c>
      <c r="T1183" s="142">
        <f>S1183*H1183</f>
        <v>0</v>
      </c>
      <c r="AR1183" s="143" t="s">
        <v>291</v>
      </c>
      <c r="AT1183" s="143" t="s">
        <v>168</v>
      </c>
      <c r="AU1183" s="143" t="s">
        <v>85</v>
      </c>
      <c r="AY1183" s="18" t="s">
        <v>166</v>
      </c>
      <c r="BE1183" s="144">
        <f>IF(N1183="základní",J1183,0)</f>
        <v>0</v>
      </c>
      <c r="BF1183" s="144">
        <f>IF(N1183="snížená",J1183,0)</f>
        <v>0</v>
      </c>
      <c r="BG1183" s="144">
        <f>IF(N1183="zákl. přenesená",J1183,0)</f>
        <v>0</v>
      </c>
      <c r="BH1183" s="144">
        <f>IF(N1183="sníž. přenesená",J1183,0)</f>
        <v>0</v>
      </c>
      <c r="BI1183" s="144">
        <f>IF(N1183="nulová",J1183,0)</f>
        <v>0</v>
      </c>
      <c r="BJ1183" s="18" t="s">
        <v>85</v>
      </c>
      <c r="BK1183" s="144">
        <f>ROUND(I1183*H1183,2)</f>
        <v>0</v>
      </c>
      <c r="BL1183" s="18" t="s">
        <v>291</v>
      </c>
      <c r="BM1183" s="143" t="s">
        <v>1248</v>
      </c>
    </row>
    <row r="1184" spans="2:65" s="1" customFormat="1" ht="16.5" customHeight="1">
      <c r="B1184" s="33"/>
      <c r="C1184" s="132" t="s">
        <v>1249</v>
      </c>
      <c r="D1184" s="132" t="s">
        <v>168</v>
      </c>
      <c r="E1184" s="133" t="s">
        <v>1250</v>
      </c>
      <c r="F1184" s="134" t="s">
        <v>1251</v>
      </c>
      <c r="G1184" s="135" t="s">
        <v>265</v>
      </c>
      <c r="H1184" s="136">
        <v>2</v>
      </c>
      <c r="I1184" s="137"/>
      <c r="J1184" s="138">
        <f>ROUND(I1184*H1184,2)</f>
        <v>0</v>
      </c>
      <c r="K1184" s="134" t="s">
        <v>19</v>
      </c>
      <c r="L1184" s="33"/>
      <c r="M1184" s="139" t="s">
        <v>19</v>
      </c>
      <c r="N1184" s="140" t="s">
        <v>44</v>
      </c>
      <c r="P1184" s="141">
        <f>O1184*H1184</f>
        <v>0</v>
      </c>
      <c r="Q1184" s="141">
        <v>0</v>
      </c>
      <c r="R1184" s="141">
        <f>Q1184*H1184</f>
        <v>0</v>
      </c>
      <c r="S1184" s="141">
        <v>0</v>
      </c>
      <c r="T1184" s="142">
        <f>S1184*H1184</f>
        <v>0</v>
      </c>
      <c r="AR1184" s="143" t="s">
        <v>291</v>
      </c>
      <c r="AT1184" s="143" t="s">
        <v>168</v>
      </c>
      <c r="AU1184" s="143" t="s">
        <v>85</v>
      </c>
      <c r="AY1184" s="18" t="s">
        <v>166</v>
      </c>
      <c r="BE1184" s="144">
        <f>IF(N1184="základní",J1184,0)</f>
        <v>0</v>
      </c>
      <c r="BF1184" s="144">
        <f>IF(N1184="snížená",J1184,0)</f>
        <v>0</v>
      </c>
      <c r="BG1184" s="144">
        <f>IF(N1184="zákl. přenesená",J1184,0)</f>
        <v>0</v>
      </c>
      <c r="BH1184" s="144">
        <f>IF(N1184="sníž. přenesená",J1184,0)</f>
        <v>0</v>
      </c>
      <c r="BI1184" s="144">
        <f>IF(N1184="nulová",J1184,0)</f>
        <v>0</v>
      </c>
      <c r="BJ1184" s="18" t="s">
        <v>85</v>
      </c>
      <c r="BK1184" s="144">
        <f>ROUND(I1184*H1184,2)</f>
        <v>0</v>
      </c>
      <c r="BL1184" s="18" t="s">
        <v>291</v>
      </c>
      <c r="BM1184" s="143" t="s">
        <v>1252</v>
      </c>
    </row>
    <row r="1185" spans="2:65" s="1" customFormat="1" ht="24.2" customHeight="1">
      <c r="B1185" s="33"/>
      <c r="C1185" s="132" t="s">
        <v>1253</v>
      </c>
      <c r="D1185" s="132" t="s">
        <v>168</v>
      </c>
      <c r="E1185" s="133" t="s">
        <v>1254</v>
      </c>
      <c r="F1185" s="134" t="s">
        <v>1255</v>
      </c>
      <c r="G1185" s="135" t="s">
        <v>265</v>
      </c>
      <c r="H1185" s="136">
        <v>29</v>
      </c>
      <c r="I1185" s="137"/>
      <c r="J1185" s="138">
        <f>ROUND(I1185*H1185,2)</f>
        <v>0</v>
      </c>
      <c r="K1185" s="134" t="s">
        <v>172</v>
      </c>
      <c r="L1185" s="33"/>
      <c r="M1185" s="139" t="s">
        <v>19</v>
      </c>
      <c r="N1185" s="140" t="s">
        <v>44</v>
      </c>
      <c r="P1185" s="141">
        <f>O1185*H1185</f>
        <v>0</v>
      </c>
      <c r="Q1185" s="141">
        <v>4.8000000000000001E-4</v>
      </c>
      <c r="R1185" s="141">
        <f>Q1185*H1185</f>
        <v>1.392E-2</v>
      </c>
      <c r="S1185" s="141">
        <v>0</v>
      </c>
      <c r="T1185" s="142">
        <f>S1185*H1185</f>
        <v>0</v>
      </c>
      <c r="AR1185" s="143" t="s">
        <v>291</v>
      </c>
      <c r="AT1185" s="143" t="s">
        <v>168</v>
      </c>
      <c r="AU1185" s="143" t="s">
        <v>85</v>
      </c>
      <c r="AY1185" s="18" t="s">
        <v>166</v>
      </c>
      <c r="BE1185" s="144">
        <f>IF(N1185="základní",J1185,0)</f>
        <v>0</v>
      </c>
      <c r="BF1185" s="144">
        <f>IF(N1185="snížená",J1185,0)</f>
        <v>0</v>
      </c>
      <c r="BG1185" s="144">
        <f>IF(N1185="zákl. přenesená",J1185,0)</f>
        <v>0</v>
      </c>
      <c r="BH1185" s="144">
        <f>IF(N1185="sníž. přenesená",J1185,0)</f>
        <v>0</v>
      </c>
      <c r="BI1185" s="144">
        <f>IF(N1185="nulová",J1185,0)</f>
        <v>0</v>
      </c>
      <c r="BJ1185" s="18" t="s">
        <v>85</v>
      </c>
      <c r="BK1185" s="144">
        <f>ROUND(I1185*H1185,2)</f>
        <v>0</v>
      </c>
      <c r="BL1185" s="18" t="s">
        <v>291</v>
      </c>
      <c r="BM1185" s="143" t="s">
        <v>1256</v>
      </c>
    </row>
    <row r="1186" spans="2:65" s="1" customFormat="1">
      <c r="B1186" s="33"/>
      <c r="D1186" s="145" t="s">
        <v>175</v>
      </c>
      <c r="F1186" s="146" t="s">
        <v>1257</v>
      </c>
      <c r="I1186" s="147"/>
      <c r="L1186" s="33"/>
      <c r="M1186" s="148"/>
      <c r="T1186" s="54"/>
      <c r="AT1186" s="18" t="s">
        <v>175</v>
      </c>
      <c r="AU1186" s="18" t="s">
        <v>85</v>
      </c>
    </row>
    <row r="1187" spans="2:65" s="1" customFormat="1" ht="24.2" customHeight="1">
      <c r="B1187" s="33"/>
      <c r="C1187" s="177" t="s">
        <v>1258</v>
      </c>
      <c r="D1187" s="177" t="s">
        <v>488</v>
      </c>
      <c r="E1187" s="178" t="s">
        <v>1259</v>
      </c>
      <c r="F1187" s="179" t="s">
        <v>1260</v>
      </c>
      <c r="G1187" s="180" t="s">
        <v>265</v>
      </c>
      <c r="H1187" s="181">
        <v>29</v>
      </c>
      <c r="I1187" s="182"/>
      <c r="J1187" s="183">
        <f>ROUND(I1187*H1187,2)</f>
        <v>0</v>
      </c>
      <c r="K1187" s="179" t="s">
        <v>19</v>
      </c>
      <c r="L1187" s="184"/>
      <c r="M1187" s="185" t="s">
        <v>19</v>
      </c>
      <c r="N1187" s="186" t="s">
        <v>44</v>
      </c>
      <c r="P1187" s="141">
        <f>O1187*H1187</f>
        <v>0</v>
      </c>
      <c r="Q1187" s="141">
        <v>2.5999999999999999E-2</v>
      </c>
      <c r="R1187" s="141">
        <f>Q1187*H1187</f>
        <v>0.754</v>
      </c>
      <c r="S1187" s="141">
        <v>0</v>
      </c>
      <c r="T1187" s="142">
        <f>S1187*H1187</f>
        <v>0</v>
      </c>
      <c r="AR1187" s="143" t="s">
        <v>479</v>
      </c>
      <c r="AT1187" s="143" t="s">
        <v>488</v>
      </c>
      <c r="AU1187" s="143" t="s">
        <v>85</v>
      </c>
      <c r="AY1187" s="18" t="s">
        <v>166</v>
      </c>
      <c r="BE1187" s="144">
        <f>IF(N1187="základní",J1187,0)</f>
        <v>0</v>
      </c>
      <c r="BF1187" s="144">
        <f>IF(N1187="snížená",J1187,0)</f>
        <v>0</v>
      </c>
      <c r="BG1187" s="144">
        <f>IF(N1187="zákl. přenesená",J1187,0)</f>
        <v>0</v>
      </c>
      <c r="BH1187" s="144">
        <f>IF(N1187="sníž. přenesená",J1187,0)</f>
        <v>0</v>
      </c>
      <c r="BI1187" s="144">
        <f>IF(N1187="nulová",J1187,0)</f>
        <v>0</v>
      </c>
      <c r="BJ1187" s="18" t="s">
        <v>85</v>
      </c>
      <c r="BK1187" s="144">
        <f>ROUND(I1187*H1187,2)</f>
        <v>0</v>
      </c>
      <c r="BL1187" s="18" t="s">
        <v>291</v>
      </c>
      <c r="BM1187" s="143" t="s">
        <v>1261</v>
      </c>
    </row>
    <row r="1188" spans="2:65" s="1" customFormat="1" ht="24.2" customHeight="1">
      <c r="B1188" s="33"/>
      <c r="C1188" s="132" t="s">
        <v>1262</v>
      </c>
      <c r="D1188" s="132" t="s">
        <v>168</v>
      </c>
      <c r="E1188" s="133" t="s">
        <v>1263</v>
      </c>
      <c r="F1188" s="134" t="s">
        <v>1264</v>
      </c>
      <c r="G1188" s="135" t="s">
        <v>265</v>
      </c>
      <c r="H1188" s="136">
        <v>11</v>
      </c>
      <c r="I1188" s="137"/>
      <c r="J1188" s="138">
        <f>ROUND(I1188*H1188,2)</f>
        <v>0</v>
      </c>
      <c r="K1188" s="134" t="s">
        <v>656</v>
      </c>
      <c r="L1188" s="33"/>
      <c r="M1188" s="139" t="s">
        <v>19</v>
      </c>
      <c r="N1188" s="140" t="s">
        <v>44</v>
      </c>
      <c r="P1188" s="141">
        <f>O1188*H1188</f>
        <v>0</v>
      </c>
      <c r="Q1188" s="141">
        <v>0</v>
      </c>
      <c r="R1188" s="141">
        <f>Q1188*H1188</f>
        <v>0</v>
      </c>
      <c r="S1188" s="141">
        <v>0</v>
      </c>
      <c r="T1188" s="142">
        <f>S1188*H1188</f>
        <v>0</v>
      </c>
      <c r="AR1188" s="143" t="s">
        <v>291</v>
      </c>
      <c r="AT1188" s="143" t="s">
        <v>168</v>
      </c>
      <c r="AU1188" s="143" t="s">
        <v>85</v>
      </c>
      <c r="AY1188" s="18" t="s">
        <v>166</v>
      </c>
      <c r="BE1188" s="144">
        <f>IF(N1188="základní",J1188,0)</f>
        <v>0</v>
      </c>
      <c r="BF1188" s="144">
        <f>IF(N1188="snížená",J1188,0)</f>
        <v>0</v>
      </c>
      <c r="BG1188" s="144">
        <f>IF(N1188="zákl. přenesená",J1188,0)</f>
        <v>0</v>
      </c>
      <c r="BH1188" s="144">
        <f>IF(N1188="sníž. přenesená",J1188,0)</f>
        <v>0</v>
      </c>
      <c r="BI1188" s="144">
        <f>IF(N1188="nulová",J1188,0)</f>
        <v>0</v>
      </c>
      <c r="BJ1188" s="18" t="s">
        <v>85</v>
      </c>
      <c r="BK1188" s="144">
        <f>ROUND(I1188*H1188,2)</f>
        <v>0</v>
      </c>
      <c r="BL1188" s="18" t="s">
        <v>291</v>
      </c>
      <c r="BM1188" s="143" t="s">
        <v>1265</v>
      </c>
    </row>
    <row r="1189" spans="2:65" s="1" customFormat="1">
      <c r="B1189" s="33"/>
      <c r="D1189" s="145" t="s">
        <v>175</v>
      </c>
      <c r="F1189" s="146" t="s">
        <v>1266</v>
      </c>
      <c r="I1189" s="147"/>
      <c r="L1189" s="33"/>
      <c r="M1189" s="148"/>
      <c r="T1189" s="54"/>
      <c r="AT1189" s="18" t="s">
        <v>175</v>
      </c>
      <c r="AU1189" s="18" t="s">
        <v>85</v>
      </c>
    </row>
    <row r="1190" spans="2:65" s="1" customFormat="1" ht="24.2" customHeight="1">
      <c r="B1190" s="33"/>
      <c r="C1190" s="177" t="s">
        <v>1267</v>
      </c>
      <c r="D1190" s="177" t="s">
        <v>488</v>
      </c>
      <c r="E1190" s="178" t="s">
        <v>1268</v>
      </c>
      <c r="F1190" s="179" t="s">
        <v>1269</v>
      </c>
      <c r="G1190" s="180" t="s">
        <v>265</v>
      </c>
      <c r="H1190" s="181">
        <v>2</v>
      </c>
      <c r="I1190" s="182"/>
      <c r="J1190" s="183">
        <f>ROUND(I1190*H1190,2)</f>
        <v>0</v>
      </c>
      <c r="K1190" s="179" t="s">
        <v>19</v>
      </c>
      <c r="L1190" s="184"/>
      <c r="M1190" s="185" t="s">
        <v>19</v>
      </c>
      <c r="N1190" s="186" t="s">
        <v>44</v>
      </c>
      <c r="P1190" s="141">
        <f>O1190*H1190</f>
        <v>0</v>
      </c>
      <c r="Q1190" s="141">
        <v>1.95E-2</v>
      </c>
      <c r="R1190" s="141">
        <f>Q1190*H1190</f>
        <v>3.9E-2</v>
      </c>
      <c r="S1190" s="141">
        <v>0</v>
      </c>
      <c r="T1190" s="142">
        <f>S1190*H1190</f>
        <v>0</v>
      </c>
      <c r="AR1190" s="143" t="s">
        <v>479</v>
      </c>
      <c r="AT1190" s="143" t="s">
        <v>488</v>
      </c>
      <c r="AU1190" s="143" t="s">
        <v>85</v>
      </c>
      <c r="AY1190" s="18" t="s">
        <v>166</v>
      </c>
      <c r="BE1190" s="144">
        <f>IF(N1190="základní",J1190,0)</f>
        <v>0</v>
      </c>
      <c r="BF1190" s="144">
        <f>IF(N1190="snížená",J1190,0)</f>
        <v>0</v>
      </c>
      <c r="BG1190" s="144">
        <f>IF(N1190="zákl. přenesená",J1190,0)</f>
        <v>0</v>
      </c>
      <c r="BH1190" s="144">
        <f>IF(N1190="sníž. přenesená",J1190,0)</f>
        <v>0</v>
      </c>
      <c r="BI1190" s="144">
        <f>IF(N1190="nulová",J1190,0)</f>
        <v>0</v>
      </c>
      <c r="BJ1190" s="18" t="s">
        <v>85</v>
      </c>
      <c r="BK1190" s="144">
        <f>ROUND(I1190*H1190,2)</f>
        <v>0</v>
      </c>
      <c r="BL1190" s="18" t="s">
        <v>291</v>
      </c>
      <c r="BM1190" s="143" t="s">
        <v>1270</v>
      </c>
    </row>
    <row r="1191" spans="2:65" s="1" customFormat="1" ht="68.25">
      <c r="B1191" s="33"/>
      <c r="D1191" s="150" t="s">
        <v>1224</v>
      </c>
      <c r="F1191" s="188" t="s">
        <v>1271</v>
      </c>
      <c r="I1191" s="147"/>
      <c r="L1191" s="33"/>
      <c r="M1191" s="148"/>
      <c r="T1191" s="54"/>
      <c r="AT1191" s="18" t="s">
        <v>1224</v>
      </c>
      <c r="AU1191" s="18" t="s">
        <v>85</v>
      </c>
    </row>
    <row r="1192" spans="2:65" s="1" customFormat="1" ht="24.2" customHeight="1">
      <c r="B1192" s="33"/>
      <c r="C1192" s="177" t="s">
        <v>1272</v>
      </c>
      <c r="D1192" s="177" t="s">
        <v>488</v>
      </c>
      <c r="E1192" s="178" t="s">
        <v>1273</v>
      </c>
      <c r="F1192" s="179" t="s">
        <v>1274</v>
      </c>
      <c r="G1192" s="180" t="s">
        <v>265</v>
      </c>
      <c r="H1192" s="181">
        <v>1</v>
      </c>
      <c r="I1192" s="182"/>
      <c r="J1192" s="183">
        <f>ROUND(I1192*H1192,2)</f>
        <v>0</v>
      </c>
      <c r="K1192" s="179" t="s">
        <v>19</v>
      </c>
      <c r="L1192" s="184"/>
      <c r="M1192" s="185" t="s">
        <v>19</v>
      </c>
      <c r="N1192" s="186" t="s">
        <v>44</v>
      </c>
      <c r="P1192" s="141">
        <f>O1192*H1192</f>
        <v>0</v>
      </c>
      <c r="Q1192" s="141">
        <v>1.95E-2</v>
      </c>
      <c r="R1192" s="141">
        <f>Q1192*H1192</f>
        <v>1.95E-2</v>
      </c>
      <c r="S1192" s="141">
        <v>0</v>
      </c>
      <c r="T1192" s="142">
        <f>S1192*H1192</f>
        <v>0</v>
      </c>
      <c r="AR1192" s="143" t="s">
        <v>479</v>
      </c>
      <c r="AT1192" s="143" t="s">
        <v>488</v>
      </c>
      <c r="AU1192" s="143" t="s">
        <v>85</v>
      </c>
      <c r="AY1192" s="18" t="s">
        <v>166</v>
      </c>
      <c r="BE1192" s="144">
        <f>IF(N1192="základní",J1192,0)</f>
        <v>0</v>
      </c>
      <c r="BF1192" s="144">
        <f>IF(N1192="snížená",J1192,0)</f>
        <v>0</v>
      </c>
      <c r="BG1192" s="144">
        <f>IF(N1192="zákl. přenesená",J1192,0)</f>
        <v>0</v>
      </c>
      <c r="BH1192" s="144">
        <f>IF(N1192="sníž. přenesená",J1192,0)</f>
        <v>0</v>
      </c>
      <c r="BI1192" s="144">
        <f>IF(N1192="nulová",J1192,0)</f>
        <v>0</v>
      </c>
      <c r="BJ1192" s="18" t="s">
        <v>85</v>
      </c>
      <c r="BK1192" s="144">
        <f>ROUND(I1192*H1192,2)</f>
        <v>0</v>
      </c>
      <c r="BL1192" s="18" t="s">
        <v>291</v>
      </c>
      <c r="BM1192" s="143" t="s">
        <v>1275</v>
      </c>
    </row>
    <row r="1193" spans="2:65" s="1" customFormat="1" ht="24.2" customHeight="1">
      <c r="B1193" s="33"/>
      <c r="C1193" s="177" t="s">
        <v>1276</v>
      </c>
      <c r="D1193" s="177" t="s">
        <v>488</v>
      </c>
      <c r="E1193" s="178" t="s">
        <v>1277</v>
      </c>
      <c r="F1193" s="179" t="s">
        <v>1278</v>
      </c>
      <c r="G1193" s="180" t="s">
        <v>265</v>
      </c>
      <c r="H1193" s="181">
        <v>8</v>
      </c>
      <c r="I1193" s="182"/>
      <c r="J1193" s="183">
        <f>ROUND(I1193*H1193,2)</f>
        <v>0</v>
      </c>
      <c r="K1193" s="179" t="s">
        <v>19</v>
      </c>
      <c r="L1193" s="184"/>
      <c r="M1193" s="185" t="s">
        <v>19</v>
      </c>
      <c r="N1193" s="186" t="s">
        <v>44</v>
      </c>
      <c r="P1193" s="141">
        <f>O1193*H1193</f>
        <v>0</v>
      </c>
      <c r="Q1193" s="141">
        <v>1.95E-2</v>
      </c>
      <c r="R1193" s="141">
        <f>Q1193*H1193</f>
        <v>0.156</v>
      </c>
      <c r="S1193" s="141">
        <v>0</v>
      </c>
      <c r="T1193" s="142">
        <f>S1193*H1193</f>
        <v>0</v>
      </c>
      <c r="AR1193" s="143" t="s">
        <v>479</v>
      </c>
      <c r="AT1193" s="143" t="s">
        <v>488</v>
      </c>
      <c r="AU1193" s="143" t="s">
        <v>85</v>
      </c>
      <c r="AY1193" s="18" t="s">
        <v>166</v>
      </c>
      <c r="BE1193" s="144">
        <f>IF(N1193="základní",J1193,0)</f>
        <v>0</v>
      </c>
      <c r="BF1193" s="144">
        <f>IF(N1193="snížená",J1193,0)</f>
        <v>0</v>
      </c>
      <c r="BG1193" s="144">
        <f>IF(N1193="zákl. přenesená",J1193,0)</f>
        <v>0</v>
      </c>
      <c r="BH1193" s="144">
        <f>IF(N1193="sníž. přenesená",J1193,0)</f>
        <v>0</v>
      </c>
      <c r="BI1193" s="144">
        <f>IF(N1193="nulová",J1193,0)</f>
        <v>0</v>
      </c>
      <c r="BJ1193" s="18" t="s">
        <v>85</v>
      </c>
      <c r="BK1193" s="144">
        <f>ROUND(I1193*H1193,2)</f>
        <v>0</v>
      </c>
      <c r="BL1193" s="18" t="s">
        <v>291</v>
      </c>
      <c r="BM1193" s="143" t="s">
        <v>1279</v>
      </c>
    </row>
    <row r="1194" spans="2:65" s="1" customFormat="1" ht="24.2" customHeight="1">
      <c r="B1194" s="33"/>
      <c r="C1194" s="132" t="s">
        <v>1280</v>
      </c>
      <c r="D1194" s="132" t="s">
        <v>168</v>
      </c>
      <c r="E1194" s="133" t="s">
        <v>1281</v>
      </c>
      <c r="F1194" s="134" t="s">
        <v>1282</v>
      </c>
      <c r="G1194" s="135" t="s">
        <v>265</v>
      </c>
      <c r="H1194" s="136">
        <v>1</v>
      </c>
      <c r="I1194" s="137"/>
      <c r="J1194" s="138">
        <f>ROUND(I1194*H1194,2)</f>
        <v>0</v>
      </c>
      <c r="K1194" s="134" t="s">
        <v>172</v>
      </c>
      <c r="L1194" s="33"/>
      <c r="M1194" s="139" t="s">
        <v>19</v>
      </c>
      <c r="N1194" s="140" t="s">
        <v>44</v>
      </c>
      <c r="P1194" s="141">
        <f>O1194*H1194</f>
        <v>0</v>
      </c>
      <c r="Q1194" s="141">
        <v>0</v>
      </c>
      <c r="R1194" s="141">
        <f>Q1194*H1194</f>
        <v>0</v>
      </c>
      <c r="S1194" s="141">
        <v>0</v>
      </c>
      <c r="T1194" s="142">
        <f>S1194*H1194</f>
        <v>0</v>
      </c>
      <c r="AR1194" s="143" t="s">
        <v>291</v>
      </c>
      <c r="AT1194" s="143" t="s">
        <v>168</v>
      </c>
      <c r="AU1194" s="143" t="s">
        <v>85</v>
      </c>
      <c r="AY1194" s="18" t="s">
        <v>166</v>
      </c>
      <c r="BE1194" s="144">
        <f>IF(N1194="základní",J1194,0)</f>
        <v>0</v>
      </c>
      <c r="BF1194" s="144">
        <f>IF(N1194="snížená",J1194,0)</f>
        <v>0</v>
      </c>
      <c r="BG1194" s="144">
        <f>IF(N1194="zákl. přenesená",J1194,0)</f>
        <v>0</v>
      </c>
      <c r="BH1194" s="144">
        <f>IF(N1194="sníž. přenesená",J1194,0)</f>
        <v>0</v>
      </c>
      <c r="BI1194" s="144">
        <f>IF(N1194="nulová",J1194,0)</f>
        <v>0</v>
      </c>
      <c r="BJ1194" s="18" t="s">
        <v>85</v>
      </c>
      <c r="BK1194" s="144">
        <f>ROUND(I1194*H1194,2)</f>
        <v>0</v>
      </c>
      <c r="BL1194" s="18" t="s">
        <v>291</v>
      </c>
      <c r="BM1194" s="143" t="s">
        <v>1283</v>
      </c>
    </row>
    <row r="1195" spans="2:65" s="1" customFormat="1">
      <c r="B1195" s="33"/>
      <c r="D1195" s="145" t="s">
        <v>175</v>
      </c>
      <c r="F1195" s="146" t="s">
        <v>1284</v>
      </c>
      <c r="I1195" s="147"/>
      <c r="L1195" s="33"/>
      <c r="M1195" s="148"/>
      <c r="T1195" s="54"/>
      <c r="AT1195" s="18" t="s">
        <v>175</v>
      </c>
      <c r="AU1195" s="18" t="s">
        <v>85</v>
      </c>
    </row>
    <row r="1196" spans="2:65" s="1" customFormat="1" ht="21.75" customHeight="1">
      <c r="B1196" s="33"/>
      <c r="C1196" s="177" t="s">
        <v>1285</v>
      </c>
      <c r="D1196" s="177" t="s">
        <v>488</v>
      </c>
      <c r="E1196" s="178" t="s">
        <v>1286</v>
      </c>
      <c r="F1196" s="179" t="s">
        <v>1287</v>
      </c>
      <c r="G1196" s="180" t="s">
        <v>265</v>
      </c>
      <c r="H1196" s="181">
        <v>1</v>
      </c>
      <c r="I1196" s="182"/>
      <c r="J1196" s="183">
        <f>ROUND(I1196*H1196,2)</f>
        <v>0</v>
      </c>
      <c r="K1196" s="179" t="s">
        <v>19</v>
      </c>
      <c r="L1196" s="184"/>
      <c r="M1196" s="185" t="s">
        <v>19</v>
      </c>
      <c r="N1196" s="186" t="s">
        <v>44</v>
      </c>
      <c r="P1196" s="141">
        <f>O1196*H1196</f>
        <v>0</v>
      </c>
      <c r="Q1196" s="141">
        <v>0.04</v>
      </c>
      <c r="R1196" s="141">
        <f>Q1196*H1196</f>
        <v>0.04</v>
      </c>
      <c r="S1196" s="141">
        <v>0</v>
      </c>
      <c r="T1196" s="142">
        <f>S1196*H1196</f>
        <v>0</v>
      </c>
      <c r="AR1196" s="143" t="s">
        <v>479</v>
      </c>
      <c r="AT1196" s="143" t="s">
        <v>488</v>
      </c>
      <c r="AU1196" s="143" t="s">
        <v>85</v>
      </c>
      <c r="AY1196" s="18" t="s">
        <v>166</v>
      </c>
      <c r="BE1196" s="144">
        <f>IF(N1196="základní",J1196,0)</f>
        <v>0</v>
      </c>
      <c r="BF1196" s="144">
        <f>IF(N1196="snížená",J1196,0)</f>
        <v>0</v>
      </c>
      <c r="BG1196" s="144">
        <f>IF(N1196="zákl. přenesená",J1196,0)</f>
        <v>0</v>
      </c>
      <c r="BH1196" s="144">
        <f>IF(N1196="sníž. přenesená",J1196,0)</f>
        <v>0</v>
      </c>
      <c r="BI1196" s="144">
        <f>IF(N1196="nulová",J1196,0)</f>
        <v>0</v>
      </c>
      <c r="BJ1196" s="18" t="s">
        <v>85</v>
      </c>
      <c r="BK1196" s="144">
        <f>ROUND(I1196*H1196,2)</f>
        <v>0</v>
      </c>
      <c r="BL1196" s="18" t="s">
        <v>291</v>
      </c>
      <c r="BM1196" s="143" t="s">
        <v>1288</v>
      </c>
    </row>
    <row r="1197" spans="2:65" s="1" customFormat="1" ht="24.2" customHeight="1">
      <c r="B1197" s="33"/>
      <c r="C1197" s="132" t="s">
        <v>1289</v>
      </c>
      <c r="D1197" s="132" t="s">
        <v>168</v>
      </c>
      <c r="E1197" s="133" t="s">
        <v>1290</v>
      </c>
      <c r="F1197" s="134" t="s">
        <v>1291</v>
      </c>
      <c r="G1197" s="135" t="s">
        <v>265</v>
      </c>
      <c r="H1197" s="136">
        <v>1</v>
      </c>
      <c r="I1197" s="137"/>
      <c r="J1197" s="138">
        <f>ROUND(I1197*H1197,2)</f>
        <v>0</v>
      </c>
      <c r="K1197" s="134" t="s">
        <v>656</v>
      </c>
      <c r="L1197" s="33"/>
      <c r="M1197" s="139" t="s">
        <v>19</v>
      </c>
      <c r="N1197" s="140" t="s">
        <v>44</v>
      </c>
      <c r="P1197" s="141">
        <f>O1197*H1197</f>
        <v>0</v>
      </c>
      <c r="Q1197" s="141">
        <v>0</v>
      </c>
      <c r="R1197" s="141">
        <f>Q1197*H1197</f>
        <v>0</v>
      </c>
      <c r="S1197" s="141">
        <v>0</v>
      </c>
      <c r="T1197" s="142">
        <f>S1197*H1197</f>
        <v>0</v>
      </c>
      <c r="AR1197" s="143" t="s">
        <v>291</v>
      </c>
      <c r="AT1197" s="143" t="s">
        <v>168</v>
      </c>
      <c r="AU1197" s="143" t="s">
        <v>85</v>
      </c>
      <c r="AY1197" s="18" t="s">
        <v>166</v>
      </c>
      <c r="BE1197" s="144">
        <f>IF(N1197="základní",J1197,0)</f>
        <v>0</v>
      </c>
      <c r="BF1197" s="144">
        <f>IF(N1197="snížená",J1197,0)</f>
        <v>0</v>
      </c>
      <c r="BG1197" s="144">
        <f>IF(N1197="zákl. přenesená",J1197,0)</f>
        <v>0</v>
      </c>
      <c r="BH1197" s="144">
        <f>IF(N1197="sníž. přenesená",J1197,0)</f>
        <v>0</v>
      </c>
      <c r="BI1197" s="144">
        <f>IF(N1197="nulová",J1197,0)</f>
        <v>0</v>
      </c>
      <c r="BJ1197" s="18" t="s">
        <v>85</v>
      </c>
      <c r="BK1197" s="144">
        <f>ROUND(I1197*H1197,2)</f>
        <v>0</v>
      </c>
      <c r="BL1197" s="18" t="s">
        <v>291</v>
      </c>
      <c r="BM1197" s="143" t="s">
        <v>1292</v>
      </c>
    </row>
    <row r="1198" spans="2:65" s="1" customFormat="1">
      <c r="B1198" s="33"/>
      <c r="D1198" s="145" t="s">
        <v>175</v>
      </c>
      <c r="F1198" s="146" t="s">
        <v>1293</v>
      </c>
      <c r="I1198" s="147"/>
      <c r="L1198" s="33"/>
      <c r="M1198" s="148"/>
      <c r="T1198" s="54"/>
      <c r="AT1198" s="18" t="s">
        <v>175</v>
      </c>
      <c r="AU1198" s="18" t="s">
        <v>85</v>
      </c>
    </row>
    <row r="1199" spans="2:65" s="1" customFormat="1" ht="24.2" customHeight="1">
      <c r="B1199" s="33"/>
      <c r="C1199" s="177" t="s">
        <v>1294</v>
      </c>
      <c r="D1199" s="177" t="s">
        <v>488</v>
      </c>
      <c r="E1199" s="178" t="s">
        <v>1295</v>
      </c>
      <c r="F1199" s="179" t="s">
        <v>1296</v>
      </c>
      <c r="G1199" s="180" t="s">
        <v>265</v>
      </c>
      <c r="H1199" s="181">
        <v>1</v>
      </c>
      <c r="I1199" s="182"/>
      <c r="J1199" s="183">
        <f>ROUND(I1199*H1199,2)</f>
        <v>0</v>
      </c>
      <c r="K1199" s="179" t="s">
        <v>656</v>
      </c>
      <c r="L1199" s="184"/>
      <c r="M1199" s="185" t="s">
        <v>19</v>
      </c>
      <c r="N1199" s="186" t="s">
        <v>44</v>
      </c>
      <c r="P1199" s="141">
        <f>O1199*H1199</f>
        <v>0</v>
      </c>
      <c r="Q1199" s="141">
        <v>1.95E-2</v>
      </c>
      <c r="R1199" s="141">
        <f>Q1199*H1199</f>
        <v>1.95E-2</v>
      </c>
      <c r="S1199" s="141">
        <v>0</v>
      </c>
      <c r="T1199" s="142">
        <f>S1199*H1199</f>
        <v>0</v>
      </c>
      <c r="AR1199" s="143" t="s">
        <v>479</v>
      </c>
      <c r="AT1199" s="143" t="s">
        <v>488</v>
      </c>
      <c r="AU1199" s="143" t="s">
        <v>85</v>
      </c>
      <c r="AY1199" s="18" t="s">
        <v>166</v>
      </c>
      <c r="BE1199" s="144">
        <f>IF(N1199="základní",J1199,0)</f>
        <v>0</v>
      </c>
      <c r="BF1199" s="144">
        <f>IF(N1199="snížená",J1199,0)</f>
        <v>0</v>
      </c>
      <c r="BG1199" s="144">
        <f>IF(N1199="zákl. přenesená",J1199,0)</f>
        <v>0</v>
      </c>
      <c r="BH1199" s="144">
        <f>IF(N1199="sníž. přenesená",J1199,0)</f>
        <v>0</v>
      </c>
      <c r="BI1199" s="144">
        <f>IF(N1199="nulová",J1199,0)</f>
        <v>0</v>
      </c>
      <c r="BJ1199" s="18" t="s">
        <v>85</v>
      </c>
      <c r="BK1199" s="144">
        <f>ROUND(I1199*H1199,2)</f>
        <v>0</v>
      </c>
      <c r="BL1199" s="18" t="s">
        <v>291</v>
      </c>
      <c r="BM1199" s="143" t="s">
        <v>1297</v>
      </c>
    </row>
    <row r="1200" spans="2:65" s="1" customFormat="1" ht="24.2" customHeight="1">
      <c r="B1200" s="33"/>
      <c r="C1200" s="132" t="s">
        <v>1298</v>
      </c>
      <c r="D1200" s="132" t="s">
        <v>168</v>
      </c>
      <c r="E1200" s="133" t="s">
        <v>1299</v>
      </c>
      <c r="F1200" s="134" t="s">
        <v>1300</v>
      </c>
      <c r="G1200" s="135" t="s">
        <v>265</v>
      </c>
      <c r="H1200" s="136">
        <v>29</v>
      </c>
      <c r="I1200" s="137"/>
      <c r="J1200" s="138">
        <f>ROUND(I1200*H1200,2)</f>
        <v>0</v>
      </c>
      <c r="K1200" s="134" t="s">
        <v>172</v>
      </c>
      <c r="L1200" s="33"/>
      <c r="M1200" s="139" t="s">
        <v>19</v>
      </c>
      <c r="N1200" s="140" t="s">
        <v>44</v>
      </c>
      <c r="P1200" s="141">
        <f>O1200*H1200</f>
        <v>0</v>
      </c>
      <c r="Q1200" s="141">
        <v>0</v>
      </c>
      <c r="R1200" s="141">
        <f>Q1200*H1200</f>
        <v>0</v>
      </c>
      <c r="S1200" s="141">
        <v>0</v>
      </c>
      <c r="T1200" s="142">
        <f>S1200*H1200</f>
        <v>0</v>
      </c>
      <c r="AR1200" s="143" t="s">
        <v>291</v>
      </c>
      <c r="AT1200" s="143" t="s">
        <v>168</v>
      </c>
      <c r="AU1200" s="143" t="s">
        <v>85</v>
      </c>
      <c r="AY1200" s="18" t="s">
        <v>166</v>
      </c>
      <c r="BE1200" s="144">
        <f>IF(N1200="základní",J1200,0)</f>
        <v>0</v>
      </c>
      <c r="BF1200" s="144">
        <f>IF(N1200="snížená",J1200,0)</f>
        <v>0</v>
      </c>
      <c r="BG1200" s="144">
        <f>IF(N1200="zákl. přenesená",J1200,0)</f>
        <v>0</v>
      </c>
      <c r="BH1200" s="144">
        <f>IF(N1200="sníž. přenesená",J1200,0)</f>
        <v>0</v>
      </c>
      <c r="BI1200" s="144">
        <f>IF(N1200="nulová",J1200,0)</f>
        <v>0</v>
      </c>
      <c r="BJ1200" s="18" t="s">
        <v>85</v>
      </c>
      <c r="BK1200" s="144">
        <f>ROUND(I1200*H1200,2)</f>
        <v>0</v>
      </c>
      <c r="BL1200" s="18" t="s">
        <v>291</v>
      </c>
      <c r="BM1200" s="143" t="s">
        <v>1301</v>
      </c>
    </row>
    <row r="1201" spans="2:65" s="1" customFormat="1">
      <c r="B1201" s="33"/>
      <c r="D1201" s="145" t="s">
        <v>175</v>
      </c>
      <c r="F1201" s="146" t="s">
        <v>1302</v>
      </c>
      <c r="I1201" s="147"/>
      <c r="L1201" s="33"/>
      <c r="M1201" s="148"/>
      <c r="T1201" s="54"/>
      <c r="AT1201" s="18" t="s">
        <v>175</v>
      </c>
      <c r="AU1201" s="18" t="s">
        <v>85</v>
      </c>
    </row>
    <row r="1202" spans="2:65" s="1" customFormat="1" ht="16.5" customHeight="1">
      <c r="B1202" s="33"/>
      <c r="C1202" s="177" t="s">
        <v>1303</v>
      </c>
      <c r="D1202" s="177" t="s">
        <v>488</v>
      </c>
      <c r="E1202" s="178" t="s">
        <v>1304</v>
      </c>
      <c r="F1202" s="179" t="s">
        <v>1305</v>
      </c>
      <c r="G1202" s="180" t="s">
        <v>265</v>
      </c>
      <c r="H1202" s="181">
        <v>11</v>
      </c>
      <c r="I1202" s="182"/>
      <c r="J1202" s="183">
        <f>ROUND(I1202*H1202,2)</f>
        <v>0</v>
      </c>
      <c r="K1202" s="179" t="s">
        <v>19</v>
      </c>
      <c r="L1202" s="184"/>
      <c r="M1202" s="185" t="s">
        <v>19</v>
      </c>
      <c r="N1202" s="186" t="s">
        <v>44</v>
      </c>
      <c r="P1202" s="141">
        <f>O1202*H1202</f>
        <v>0</v>
      </c>
      <c r="Q1202" s="141">
        <v>1.4500000000000001E-2</v>
      </c>
      <c r="R1202" s="141">
        <f>Q1202*H1202</f>
        <v>0.1595</v>
      </c>
      <c r="S1202" s="141">
        <v>0</v>
      </c>
      <c r="T1202" s="142">
        <f>S1202*H1202</f>
        <v>0</v>
      </c>
      <c r="AR1202" s="143" t="s">
        <v>479</v>
      </c>
      <c r="AT1202" s="143" t="s">
        <v>488</v>
      </c>
      <c r="AU1202" s="143" t="s">
        <v>85</v>
      </c>
      <c r="AY1202" s="18" t="s">
        <v>166</v>
      </c>
      <c r="BE1202" s="144">
        <f>IF(N1202="základní",J1202,0)</f>
        <v>0</v>
      </c>
      <c r="BF1202" s="144">
        <f>IF(N1202="snížená",J1202,0)</f>
        <v>0</v>
      </c>
      <c r="BG1202" s="144">
        <f>IF(N1202="zákl. přenesená",J1202,0)</f>
        <v>0</v>
      </c>
      <c r="BH1202" s="144">
        <f>IF(N1202="sníž. přenesená",J1202,0)</f>
        <v>0</v>
      </c>
      <c r="BI1202" s="144">
        <f>IF(N1202="nulová",J1202,0)</f>
        <v>0</v>
      </c>
      <c r="BJ1202" s="18" t="s">
        <v>85</v>
      </c>
      <c r="BK1202" s="144">
        <f>ROUND(I1202*H1202,2)</f>
        <v>0</v>
      </c>
      <c r="BL1202" s="18" t="s">
        <v>291</v>
      </c>
      <c r="BM1202" s="143" t="s">
        <v>1306</v>
      </c>
    </row>
    <row r="1203" spans="2:65" s="1" customFormat="1" ht="87.75">
      <c r="B1203" s="33"/>
      <c r="D1203" s="150" t="s">
        <v>1224</v>
      </c>
      <c r="F1203" s="188" t="s">
        <v>1307</v>
      </c>
      <c r="I1203" s="147"/>
      <c r="L1203" s="33"/>
      <c r="M1203" s="148"/>
      <c r="T1203" s="54"/>
      <c r="AT1203" s="18" t="s">
        <v>1224</v>
      </c>
      <c r="AU1203" s="18" t="s">
        <v>85</v>
      </c>
    </row>
    <row r="1204" spans="2:65" s="1" customFormat="1" ht="16.5" customHeight="1">
      <c r="B1204" s="33"/>
      <c r="C1204" s="177" t="s">
        <v>1308</v>
      </c>
      <c r="D1204" s="177" t="s">
        <v>488</v>
      </c>
      <c r="E1204" s="178" t="s">
        <v>1309</v>
      </c>
      <c r="F1204" s="179" t="s">
        <v>1310</v>
      </c>
      <c r="G1204" s="180" t="s">
        <v>265</v>
      </c>
      <c r="H1204" s="181">
        <v>18</v>
      </c>
      <c r="I1204" s="182"/>
      <c r="J1204" s="183">
        <f>ROUND(I1204*H1204,2)</f>
        <v>0</v>
      </c>
      <c r="K1204" s="179" t="s">
        <v>19</v>
      </c>
      <c r="L1204" s="184"/>
      <c r="M1204" s="185" t="s">
        <v>19</v>
      </c>
      <c r="N1204" s="186" t="s">
        <v>44</v>
      </c>
      <c r="P1204" s="141">
        <f>O1204*H1204</f>
        <v>0</v>
      </c>
      <c r="Q1204" s="141">
        <v>1.6E-2</v>
      </c>
      <c r="R1204" s="141">
        <f>Q1204*H1204</f>
        <v>0.28800000000000003</v>
      </c>
      <c r="S1204" s="141">
        <v>0</v>
      </c>
      <c r="T1204" s="142">
        <f>S1204*H1204</f>
        <v>0</v>
      </c>
      <c r="AR1204" s="143" t="s">
        <v>479</v>
      </c>
      <c r="AT1204" s="143" t="s">
        <v>488</v>
      </c>
      <c r="AU1204" s="143" t="s">
        <v>85</v>
      </c>
      <c r="AY1204" s="18" t="s">
        <v>166</v>
      </c>
      <c r="BE1204" s="144">
        <f>IF(N1204="základní",J1204,0)</f>
        <v>0</v>
      </c>
      <c r="BF1204" s="144">
        <f>IF(N1204="snížená",J1204,0)</f>
        <v>0</v>
      </c>
      <c r="BG1204" s="144">
        <f>IF(N1204="zákl. přenesená",J1204,0)</f>
        <v>0</v>
      </c>
      <c r="BH1204" s="144">
        <f>IF(N1204="sníž. přenesená",J1204,0)</f>
        <v>0</v>
      </c>
      <c r="BI1204" s="144">
        <f>IF(N1204="nulová",J1204,0)</f>
        <v>0</v>
      </c>
      <c r="BJ1204" s="18" t="s">
        <v>85</v>
      </c>
      <c r="BK1204" s="144">
        <f>ROUND(I1204*H1204,2)</f>
        <v>0</v>
      </c>
      <c r="BL1204" s="18" t="s">
        <v>291</v>
      </c>
      <c r="BM1204" s="143" t="s">
        <v>1311</v>
      </c>
    </row>
    <row r="1205" spans="2:65" s="1" customFormat="1" ht="87.75">
      <c r="B1205" s="33"/>
      <c r="D1205" s="150" t="s">
        <v>1224</v>
      </c>
      <c r="F1205" s="188" t="s">
        <v>1307</v>
      </c>
      <c r="I1205" s="147"/>
      <c r="L1205" s="33"/>
      <c r="M1205" s="148"/>
      <c r="T1205" s="54"/>
      <c r="AT1205" s="18" t="s">
        <v>1224</v>
      </c>
      <c r="AU1205" s="18" t="s">
        <v>85</v>
      </c>
    </row>
    <row r="1206" spans="2:65" s="1" customFormat="1" ht="16.5" customHeight="1">
      <c r="B1206" s="33"/>
      <c r="C1206" s="132" t="s">
        <v>1312</v>
      </c>
      <c r="D1206" s="132" t="s">
        <v>168</v>
      </c>
      <c r="E1206" s="133" t="s">
        <v>1313</v>
      </c>
      <c r="F1206" s="134" t="s">
        <v>1314</v>
      </c>
      <c r="G1206" s="135" t="s">
        <v>265</v>
      </c>
      <c r="H1206" s="136">
        <v>5</v>
      </c>
      <c r="I1206" s="137"/>
      <c r="J1206" s="138">
        <f>ROUND(I1206*H1206,2)</f>
        <v>0</v>
      </c>
      <c r="K1206" s="134" t="s">
        <v>172</v>
      </c>
      <c r="L1206" s="33"/>
      <c r="M1206" s="139" t="s">
        <v>19</v>
      </c>
      <c r="N1206" s="140" t="s">
        <v>44</v>
      </c>
      <c r="P1206" s="141">
        <f>O1206*H1206</f>
        <v>0</v>
      </c>
      <c r="Q1206" s="141">
        <v>0</v>
      </c>
      <c r="R1206" s="141">
        <f>Q1206*H1206</f>
        <v>0</v>
      </c>
      <c r="S1206" s="141">
        <v>0</v>
      </c>
      <c r="T1206" s="142">
        <f>S1206*H1206</f>
        <v>0</v>
      </c>
      <c r="AR1206" s="143" t="s">
        <v>291</v>
      </c>
      <c r="AT1206" s="143" t="s">
        <v>168</v>
      </c>
      <c r="AU1206" s="143" t="s">
        <v>85</v>
      </c>
      <c r="AY1206" s="18" t="s">
        <v>166</v>
      </c>
      <c r="BE1206" s="144">
        <f>IF(N1206="základní",J1206,0)</f>
        <v>0</v>
      </c>
      <c r="BF1206" s="144">
        <f>IF(N1206="snížená",J1206,0)</f>
        <v>0</v>
      </c>
      <c r="BG1206" s="144">
        <f>IF(N1206="zákl. přenesená",J1206,0)</f>
        <v>0</v>
      </c>
      <c r="BH1206" s="144">
        <f>IF(N1206="sníž. přenesená",J1206,0)</f>
        <v>0</v>
      </c>
      <c r="BI1206" s="144">
        <f>IF(N1206="nulová",J1206,0)</f>
        <v>0</v>
      </c>
      <c r="BJ1206" s="18" t="s">
        <v>85</v>
      </c>
      <c r="BK1206" s="144">
        <f>ROUND(I1206*H1206,2)</f>
        <v>0</v>
      </c>
      <c r="BL1206" s="18" t="s">
        <v>291</v>
      </c>
      <c r="BM1206" s="143" t="s">
        <v>1315</v>
      </c>
    </row>
    <row r="1207" spans="2:65" s="1" customFormat="1">
      <c r="B1207" s="33"/>
      <c r="D1207" s="145" t="s">
        <v>175</v>
      </c>
      <c r="F1207" s="146" t="s">
        <v>1316</v>
      </c>
      <c r="I1207" s="147"/>
      <c r="L1207" s="33"/>
      <c r="M1207" s="148"/>
      <c r="T1207" s="54"/>
      <c r="AT1207" s="18" t="s">
        <v>175</v>
      </c>
      <c r="AU1207" s="18" t="s">
        <v>85</v>
      </c>
    </row>
    <row r="1208" spans="2:65" s="1" customFormat="1" ht="16.5" customHeight="1">
      <c r="B1208" s="33"/>
      <c r="C1208" s="177" t="s">
        <v>1317</v>
      </c>
      <c r="D1208" s="177" t="s">
        <v>488</v>
      </c>
      <c r="E1208" s="178" t="s">
        <v>1318</v>
      </c>
      <c r="F1208" s="179" t="s">
        <v>1319</v>
      </c>
      <c r="G1208" s="180" t="s">
        <v>265</v>
      </c>
      <c r="H1208" s="181">
        <v>5</v>
      </c>
      <c r="I1208" s="182"/>
      <c r="J1208" s="183">
        <f>ROUND(I1208*H1208,2)</f>
        <v>0</v>
      </c>
      <c r="K1208" s="179" t="s">
        <v>172</v>
      </c>
      <c r="L1208" s="184"/>
      <c r="M1208" s="185" t="s">
        <v>19</v>
      </c>
      <c r="N1208" s="186" t="s">
        <v>44</v>
      </c>
      <c r="P1208" s="141">
        <f>O1208*H1208</f>
        <v>0</v>
      </c>
      <c r="Q1208" s="141">
        <v>2.3999999999999998E-3</v>
      </c>
      <c r="R1208" s="141">
        <f>Q1208*H1208</f>
        <v>1.1999999999999999E-2</v>
      </c>
      <c r="S1208" s="141">
        <v>0</v>
      </c>
      <c r="T1208" s="142">
        <f>S1208*H1208</f>
        <v>0</v>
      </c>
      <c r="AR1208" s="143" t="s">
        <v>479</v>
      </c>
      <c r="AT1208" s="143" t="s">
        <v>488</v>
      </c>
      <c r="AU1208" s="143" t="s">
        <v>85</v>
      </c>
      <c r="AY1208" s="18" t="s">
        <v>166</v>
      </c>
      <c r="BE1208" s="144">
        <f>IF(N1208="základní",J1208,0)</f>
        <v>0</v>
      </c>
      <c r="BF1208" s="144">
        <f>IF(N1208="snížená",J1208,0)</f>
        <v>0</v>
      </c>
      <c r="BG1208" s="144">
        <f>IF(N1208="zákl. přenesená",J1208,0)</f>
        <v>0</v>
      </c>
      <c r="BH1208" s="144">
        <f>IF(N1208="sníž. přenesená",J1208,0)</f>
        <v>0</v>
      </c>
      <c r="BI1208" s="144">
        <f>IF(N1208="nulová",J1208,0)</f>
        <v>0</v>
      </c>
      <c r="BJ1208" s="18" t="s">
        <v>85</v>
      </c>
      <c r="BK1208" s="144">
        <f>ROUND(I1208*H1208,2)</f>
        <v>0</v>
      </c>
      <c r="BL1208" s="18" t="s">
        <v>291</v>
      </c>
      <c r="BM1208" s="143" t="s">
        <v>1320</v>
      </c>
    </row>
    <row r="1209" spans="2:65" s="1" customFormat="1" ht="16.5" customHeight="1">
      <c r="B1209" s="33"/>
      <c r="C1209" s="132" t="s">
        <v>1321</v>
      </c>
      <c r="D1209" s="132" t="s">
        <v>168</v>
      </c>
      <c r="E1209" s="133" t="s">
        <v>1322</v>
      </c>
      <c r="F1209" s="134" t="s">
        <v>1323</v>
      </c>
      <c r="G1209" s="135" t="s">
        <v>265</v>
      </c>
      <c r="H1209" s="136">
        <v>32</v>
      </c>
      <c r="I1209" s="137"/>
      <c r="J1209" s="138">
        <f>ROUND(I1209*H1209,2)</f>
        <v>0</v>
      </c>
      <c r="K1209" s="134" t="s">
        <v>172</v>
      </c>
      <c r="L1209" s="33"/>
      <c r="M1209" s="139" t="s">
        <v>19</v>
      </c>
      <c r="N1209" s="140" t="s">
        <v>44</v>
      </c>
      <c r="P1209" s="141">
        <f>O1209*H1209</f>
        <v>0</v>
      </c>
      <c r="Q1209" s="141">
        <v>0</v>
      </c>
      <c r="R1209" s="141">
        <f>Q1209*H1209</f>
        <v>0</v>
      </c>
      <c r="S1209" s="141">
        <v>0</v>
      </c>
      <c r="T1209" s="142">
        <f>S1209*H1209</f>
        <v>0</v>
      </c>
      <c r="AR1209" s="143" t="s">
        <v>291</v>
      </c>
      <c r="AT1209" s="143" t="s">
        <v>168</v>
      </c>
      <c r="AU1209" s="143" t="s">
        <v>85</v>
      </c>
      <c r="AY1209" s="18" t="s">
        <v>166</v>
      </c>
      <c r="BE1209" s="144">
        <f>IF(N1209="základní",J1209,0)</f>
        <v>0</v>
      </c>
      <c r="BF1209" s="144">
        <f>IF(N1209="snížená",J1209,0)</f>
        <v>0</v>
      </c>
      <c r="BG1209" s="144">
        <f>IF(N1209="zákl. přenesená",J1209,0)</f>
        <v>0</v>
      </c>
      <c r="BH1209" s="144">
        <f>IF(N1209="sníž. přenesená",J1209,0)</f>
        <v>0</v>
      </c>
      <c r="BI1209" s="144">
        <f>IF(N1209="nulová",J1209,0)</f>
        <v>0</v>
      </c>
      <c r="BJ1209" s="18" t="s">
        <v>85</v>
      </c>
      <c r="BK1209" s="144">
        <f>ROUND(I1209*H1209,2)</f>
        <v>0</v>
      </c>
      <c r="BL1209" s="18" t="s">
        <v>291</v>
      </c>
      <c r="BM1209" s="143" t="s">
        <v>1324</v>
      </c>
    </row>
    <row r="1210" spans="2:65" s="1" customFormat="1">
      <c r="B1210" s="33"/>
      <c r="D1210" s="145" t="s">
        <v>175</v>
      </c>
      <c r="F1210" s="146" t="s">
        <v>1325</v>
      </c>
      <c r="I1210" s="147"/>
      <c r="L1210" s="33"/>
      <c r="M1210" s="148"/>
      <c r="T1210" s="54"/>
      <c r="AT1210" s="18" t="s">
        <v>175</v>
      </c>
      <c r="AU1210" s="18" t="s">
        <v>85</v>
      </c>
    </row>
    <row r="1211" spans="2:65" s="1" customFormat="1" ht="16.5" customHeight="1">
      <c r="B1211" s="33"/>
      <c r="C1211" s="177" t="s">
        <v>1326</v>
      </c>
      <c r="D1211" s="177" t="s">
        <v>488</v>
      </c>
      <c r="E1211" s="178" t="s">
        <v>1327</v>
      </c>
      <c r="F1211" s="179" t="s">
        <v>1328</v>
      </c>
      <c r="G1211" s="180" t="s">
        <v>265</v>
      </c>
      <c r="H1211" s="181">
        <v>32</v>
      </c>
      <c r="I1211" s="182"/>
      <c r="J1211" s="183">
        <f>ROUND(I1211*H1211,2)</f>
        <v>0</v>
      </c>
      <c r="K1211" s="179" t="s">
        <v>172</v>
      </c>
      <c r="L1211" s="184"/>
      <c r="M1211" s="185" t="s">
        <v>19</v>
      </c>
      <c r="N1211" s="186" t="s">
        <v>44</v>
      </c>
      <c r="P1211" s="141">
        <f>O1211*H1211</f>
        <v>0</v>
      </c>
      <c r="Q1211" s="141">
        <v>2.2000000000000001E-3</v>
      </c>
      <c r="R1211" s="141">
        <f>Q1211*H1211</f>
        <v>7.0400000000000004E-2</v>
      </c>
      <c r="S1211" s="141">
        <v>0</v>
      </c>
      <c r="T1211" s="142">
        <f>S1211*H1211</f>
        <v>0</v>
      </c>
      <c r="AR1211" s="143" t="s">
        <v>479</v>
      </c>
      <c r="AT1211" s="143" t="s">
        <v>488</v>
      </c>
      <c r="AU1211" s="143" t="s">
        <v>85</v>
      </c>
      <c r="AY1211" s="18" t="s">
        <v>166</v>
      </c>
      <c r="BE1211" s="144">
        <f>IF(N1211="základní",J1211,0)</f>
        <v>0</v>
      </c>
      <c r="BF1211" s="144">
        <f>IF(N1211="snížená",J1211,0)</f>
        <v>0</v>
      </c>
      <c r="BG1211" s="144">
        <f>IF(N1211="zákl. přenesená",J1211,0)</f>
        <v>0</v>
      </c>
      <c r="BH1211" s="144">
        <f>IF(N1211="sníž. přenesená",J1211,0)</f>
        <v>0</v>
      </c>
      <c r="BI1211" s="144">
        <f>IF(N1211="nulová",J1211,0)</f>
        <v>0</v>
      </c>
      <c r="BJ1211" s="18" t="s">
        <v>85</v>
      </c>
      <c r="BK1211" s="144">
        <f>ROUND(I1211*H1211,2)</f>
        <v>0</v>
      </c>
      <c r="BL1211" s="18" t="s">
        <v>291</v>
      </c>
      <c r="BM1211" s="143" t="s">
        <v>1329</v>
      </c>
    </row>
    <row r="1212" spans="2:65" s="1" customFormat="1" ht="19.5">
      <c r="B1212" s="33"/>
      <c r="D1212" s="150" t="s">
        <v>1224</v>
      </c>
      <c r="F1212" s="188" t="s">
        <v>1330</v>
      </c>
      <c r="I1212" s="147"/>
      <c r="L1212" s="33"/>
      <c r="M1212" s="148"/>
      <c r="T1212" s="54"/>
      <c r="AT1212" s="18" t="s">
        <v>1224</v>
      </c>
      <c r="AU1212" s="18" t="s">
        <v>85</v>
      </c>
    </row>
    <row r="1213" spans="2:65" s="1" customFormat="1" ht="16.5" customHeight="1">
      <c r="B1213" s="33"/>
      <c r="C1213" s="132" t="s">
        <v>1331</v>
      </c>
      <c r="D1213" s="132" t="s">
        <v>168</v>
      </c>
      <c r="E1213" s="133" t="s">
        <v>1332</v>
      </c>
      <c r="F1213" s="134" t="s">
        <v>1333</v>
      </c>
      <c r="G1213" s="135" t="s">
        <v>265</v>
      </c>
      <c r="H1213" s="136">
        <v>12</v>
      </c>
      <c r="I1213" s="137"/>
      <c r="J1213" s="138">
        <f>ROUND(I1213*H1213,2)</f>
        <v>0</v>
      </c>
      <c r="K1213" s="134" t="s">
        <v>172</v>
      </c>
      <c r="L1213" s="33"/>
      <c r="M1213" s="139" t="s">
        <v>19</v>
      </c>
      <c r="N1213" s="140" t="s">
        <v>44</v>
      </c>
      <c r="P1213" s="141">
        <f>O1213*H1213</f>
        <v>0</v>
      </c>
      <c r="Q1213" s="141">
        <v>0</v>
      </c>
      <c r="R1213" s="141">
        <f>Q1213*H1213</f>
        <v>0</v>
      </c>
      <c r="S1213" s="141">
        <v>0</v>
      </c>
      <c r="T1213" s="142">
        <f>S1213*H1213</f>
        <v>0</v>
      </c>
      <c r="AR1213" s="143" t="s">
        <v>291</v>
      </c>
      <c r="AT1213" s="143" t="s">
        <v>168</v>
      </c>
      <c r="AU1213" s="143" t="s">
        <v>85</v>
      </c>
      <c r="AY1213" s="18" t="s">
        <v>166</v>
      </c>
      <c r="BE1213" s="144">
        <f>IF(N1213="základní",J1213,0)</f>
        <v>0</v>
      </c>
      <c r="BF1213" s="144">
        <f>IF(N1213="snížená",J1213,0)</f>
        <v>0</v>
      </c>
      <c r="BG1213" s="144">
        <f>IF(N1213="zákl. přenesená",J1213,0)</f>
        <v>0</v>
      </c>
      <c r="BH1213" s="144">
        <f>IF(N1213="sníž. přenesená",J1213,0)</f>
        <v>0</v>
      </c>
      <c r="BI1213" s="144">
        <f>IF(N1213="nulová",J1213,0)</f>
        <v>0</v>
      </c>
      <c r="BJ1213" s="18" t="s">
        <v>85</v>
      </c>
      <c r="BK1213" s="144">
        <f>ROUND(I1213*H1213,2)</f>
        <v>0</v>
      </c>
      <c r="BL1213" s="18" t="s">
        <v>291</v>
      </c>
      <c r="BM1213" s="143" t="s">
        <v>1334</v>
      </c>
    </row>
    <row r="1214" spans="2:65" s="1" customFormat="1">
      <c r="B1214" s="33"/>
      <c r="D1214" s="145" t="s">
        <v>175</v>
      </c>
      <c r="F1214" s="146" t="s">
        <v>1335</v>
      </c>
      <c r="I1214" s="147"/>
      <c r="L1214" s="33"/>
      <c r="M1214" s="148"/>
      <c r="T1214" s="54"/>
      <c r="AT1214" s="18" t="s">
        <v>175</v>
      </c>
      <c r="AU1214" s="18" t="s">
        <v>85</v>
      </c>
    </row>
    <row r="1215" spans="2:65" s="1" customFormat="1" ht="16.5" customHeight="1">
      <c r="B1215" s="33"/>
      <c r="C1215" s="177" t="s">
        <v>1336</v>
      </c>
      <c r="D1215" s="177" t="s">
        <v>488</v>
      </c>
      <c r="E1215" s="178" t="s">
        <v>1337</v>
      </c>
      <c r="F1215" s="179" t="s">
        <v>1338</v>
      </c>
      <c r="G1215" s="180" t="s">
        <v>265</v>
      </c>
      <c r="H1215" s="181">
        <v>12</v>
      </c>
      <c r="I1215" s="182"/>
      <c r="J1215" s="183">
        <f>ROUND(I1215*H1215,2)</f>
        <v>0</v>
      </c>
      <c r="K1215" s="179" t="s">
        <v>19</v>
      </c>
      <c r="L1215" s="184"/>
      <c r="M1215" s="185" t="s">
        <v>19</v>
      </c>
      <c r="N1215" s="186" t="s">
        <v>44</v>
      </c>
      <c r="P1215" s="141">
        <f>O1215*H1215</f>
        <v>0</v>
      </c>
      <c r="Q1215" s="141">
        <v>1.4999999999999999E-4</v>
      </c>
      <c r="R1215" s="141">
        <f>Q1215*H1215</f>
        <v>1.8E-3</v>
      </c>
      <c r="S1215" s="141">
        <v>0</v>
      </c>
      <c r="T1215" s="142">
        <f>S1215*H1215</f>
        <v>0</v>
      </c>
      <c r="AR1215" s="143" t="s">
        <v>479</v>
      </c>
      <c r="AT1215" s="143" t="s">
        <v>488</v>
      </c>
      <c r="AU1215" s="143" t="s">
        <v>85</v>
      </c>
      <c r="AY1215" s="18" t="s">
        <v>166</v>
      </c>
      <c r="BE1215" s="144">
        <f>IF(N1215="základní",J1215,0)</f>
        <v>0</v>
      </c>
      <c r="BF1215" s="144">
        <f>IF(N1215="snížená",J1215,0)</f>
        <v>0</v>
      </c>
      <c r="BG1215" s="144">
        <f>IF(N1215="zákl. přenesená",J1215,0)</f>
        <v>0</v>
      </c>
      <c r="BH1215" s="144">
        <f>IF(N1215="sníž. přenesená",J1215,0)</f>
        <v>0</v>
      </c>
      <c r="BI1215" s="144">
        <f>IF(N1215="nulová",J1215,0)</f>
        <v>0</v>
      </c>
      <c r="BJ1215" s="18" t="s">
        <v>85</v>
      </c>
      <c r="BK1215" s="144">
        <f>ROUND(I1215*H1215,2)</f>
        <v>0</v>
      </c>
      <c r="BL1215" s="18" t="s">
        <v>291</v>
      </c>
      <c r="BM1215" s="143" t="s">
        <v>1339</v>
      </c>
    </row>
    <row r="1216" spans="2:65" s="1" customFormat="1" ht="16.5" customHeight="1">
      <c r="B1216" s="33"/>
      <c r="C1216" s="132" t="s">
        <v>1340</v>
      </c>
      <c r="D1216" s="132" t="s">
        <v>168</v>
      </c>
      <c r="E1216" s="133" t="s">
        <v>1341</v>
      </c>
      <c r="F1216" s="134" t="s">
        <v>1342</v>
      </c>
      <c r="G1216" s="135" t="s">
        <v>265</v>
      </c>
      <c r="H1216" s="136">
        <v>11</v>
      </c>
      <c r="I1216" s="137"/>
      <c r="J1216" s="138">
        <f>ROUND(I1216*H1216,2)</f>
        <v>0</v>
      </c>
      <c r="K1216" s="134" t="s">
        <v>172</v>
      </c>
      <c r="L1216" s="33"/>
      <c r="M1216" s="139" t="s">
        <v>19</v>
      </c>
      <c r="N1216" s="140" t="s">
        <v>44</v>
      </c>
      <c r="P1216" s="141">
        <f>O1216*H1216</f>
        <v>0</v>
      </c>
      <c r="Q1216" s="141">
        <v>0</v>
      </c>
      <c r="R1216" s="141">
        <f>Q1216*H1216</f>
        <v>0</v>
      </c>
      <c r="S1216" s="141">
        <v>0</v>
      </c>
      <c r="T1216" s="142">
        <f>S1216*H1216</f>
        <v>0</v>
      </c>
      <c r="AR1216" s="143" t="s">
        <v>291</v>
      </c>
      <c r="AT1216" s="143" t="s">
        <v>168</v>
      </c>
      <c r="AU1216" s="143" t="s">
        <v>85</v>
      </c>
      <c r="AY1216" s="18" t="s">
        <v>166</v>
      </c>
      <c r="BE1216" s="144">
        <f>IF(N1216="základní",J1216,0)</f>
        <v>0</v>
      </c>
      <c r="BF1216" s="144">
        <f>IF(N1216="snížená",J1216,0)</f>
        <v>0</v>
      </c>
      <c r="BG1216" s="144">
        <f>IF(N1216="zákl. přenesená",J1216,0)</f>
        <v>0</v>
      </c>
      <c r="BH1216" s="144">
        <f>IF(N1216="sníž. přenesená",J1216,0)</f>
        <v>0</v>
      </c>
      <c r="BI1216" s="144">
        <f>IF(N1216="nulová",J1216,0)</f>
        <v>0</v>
      </c>
      <c r="BJ1216" s="18" t="s">
        <v>85</v>
      </c>
      <c r="BK1216" s="144">
        <f>ROUND(I1216*H1216,2)</f>
        <v>0</v>
      </c>
      <c r="BL1216" s="18" t="s">
        <v>291</v>
      </c>
      <c r="BM1216" s="143" t="s">
        <v>1343</v>
      </c>
    </row>
    <row r="1217" spans="2:65" s="1" customFormat="1">
      <c r="B1217" s="33"/>
      <c r="D1217" s="145" t="s">
        <v>175</v>
      </c>
      <c r="F1217" s="146" t="s">
        <v>1344</v>
      </c>
      <c r="I1217" s="147"/>
      <c r="L1217" s="33"/>
      <c r="M1217" s="148"/>
      <c r="T1217" s="54"/>
      <c r="AT1217" s="18" t="s">
        <v>175</v>
      </c>
      <c r="AU1217" s="18" t="s">
        <v>85</v>
      </c>
    </row>
    <row r="1218" spans="2:65" s="1" customFormat="1" ht="16.5" customHeight="1">
      <c r="B1218" s="33"/>
      <c r="C1218" s="177" t="s">
        <v>1345</v>
      </c>
      <c r="D1218" s="177" t="s">
        <v>488</v>
      </c>
      <c r="E1218" s="178" t="s">
        <v>1346</v>
      </c>
      <c r="F1218" s="179" t="s">
        <v>1347</v>
      </c>
      <c r="G1218" s="180" t="s">
        <v>265</v>
      </c>
      <c r="H1218" s="181">
        <v>11</v>
      </c>
      <c r="I1218" s="182"/>
      <c r="J1218" s="183">
        <f>ROUND(I1218*H1218,2)</f>
        <v>0</v>
      </c>
      <c r="K1218" s="179" t="s">
        <v>172</v>
      </c>
      <c r="L1218" s="184"/>
      <c r="M1218" s="185" t="s">
        <v>19</v>
      </c>
      <c r="N1218" s="186" t="s">
        <v>44</v>
      </c>
      <c r="P1218" s="141">
        <f>O1218*H1218</f>
        <v>0</v>
      </c>
      <c r="Q1218" s="141">
        <v>2.2000000000000001E-3</v>
      </c>
      <c r="R1218" s="141">
        <f>Q1218*H1218</f>
        <v>2.4200000000000003E-2</v>
      </c>
      <c r="S1218" s="141">
        <v>0</v>
      </c>
      <c r="T1218" s="142">
        <f>S1218*H1218</f>
        <v>0</v>
      </c>
      <c r="AR1218" s="143" t="s">
        <v>479</v>
      </c>
      <c r="AT1218" s="143" t="s">
        <v>488</v>
      </c>
      <c r="AU1218" s="143" t="s">
        <v>85</v>
      </c>
      <c r="AY1218" s="18" t="s">
        <v>166</v>
      </c>
      <c r="BE1218" s="144">
        <f>IF(N1218="základní",J1218,0)</f>
        <v>0</v>
      </c>
      <c r="BF1218" s="144">
        <f>IF(N1218="snížená",J1218,0)</f>
        <v>0</v>
      </c>
      <c r="BG1218" s="144">
        <f>IF(N1218="zákl. přenesená",J1218,0)</f>
        <v>0</v>
      </c>
      <c r="BH1218" s="144">
        <f>IF(N1218="sníž. přenesená",J1218,0)</f>
        <v>0</v>
      </c>
      <c r="BI1218" s="144">
        <f>IF(N1218="nulová",J1218,0)</f>
        <v>0</v>
      </c>
      <c r="BJ1218" s="18" t="s">
        <v>85</v>
      </c>
      <c r="BK1218" s="144">
        <f>ROUND(I1218*H1218,2)</f>
        <v>0</v>
      </c>
      <c r="BL1218" s="18" t="s">
        <v>291</v>
      </c>
      <c r="BM1218" s="143" t="s">
        <v>1348</v>
      </c>
    </row>
    <row r="1219" spans="2:65" s="1" customFormat="1" ht="24.2" customHeight="1">
      <c r="B1219" s="33"/>
      <c r="C1219" s="132" t="s">
        <v>1349</v>
      </c>
      <c r="D1219" s="132" t="s">
        <v>168</v>
      </c>
      <c r="E1219" s="133" t="s">
        <v>1350</v>
      </c>
      <c r="F1219" s="134" t="s">
        <v>1351</v>
      </c>
      <c r="G1219" s="135" t="s">
        <v>1049</v>
      </c>
      <c r="H1219" s="187"/>
      <c r="I1219" s="137"/>
      <c r="J1219" s="138">
        <f>ROUND(I1219*H1219,2)</f>
        <v>0</v>
      </c>
      <c r="K1219" s="134" t="s">
        <v>172</v>
      </c>
      <c r="L1219" s="33"/>
      <c r="M1219" s="139" t="s">
        <v>19</v>
      </c>
      <c r="N1219" s="140" t="s">
        <v>44</v>
      </c>
      <c r="P1219" s="141">
        <f>O1219*H1219</f>
        <v>0</v>
      </c>
      <c r="Q1219" s="141">
        <v>0</v>
      </c>
      <c r="R1219" s="141">
        <f>Q1219*H1219</f>
        <v>0</v>
      </c>
      <c r="S1219" s="141">
        <v>0</v>
      </c>
      <c r="T1219" s="142">
        <f>S1219*H1219</f>
        <v>0</v>
      </c>
      <c r="AR1219" s="143" t="s">
        <v>291</v>
      </c>
      <c r="AT1219" s="143" t="s">
        <v>168</v>
      </c>
      <c r="AU1219" s="143" t="s">
        <v>85</v>
      </c>
      <c r="AY1219" s="18" t="s">
        <v>166</v>
      </c>
      <c r="BE1219" s="144">
        <f>IF(N1219="základní",J1219,0)</f>
        <v>0</v>
      </c>
      <c r="BF1219" s="144">
        <f>IF(N1219="snížená",J1219,0)</f>
        <v>0</v>
      </c>
      <c r="BG1219" s="144">
        <f>IF(N1219="zákl. přenesená",J1219,0)</f>
        <v>0</v>
      </c>
      <c r="BH1219" s="144">
        <f>IF(N1219="sníž. přenesená",J1219,0)</f>
        <v>0</v>
      </c>
      <c r="BI1219" s="144">
        <f>IF(N1219="nulová",J1219,0)</f>
        <v>0</v>
      </c>
      <c r="BJ1219" s="18" t="s">
        <v>85</v>
      </c>
      <c r="BK1219" s="144">
        <f>ROUND(I1219*H1219,2)</f>
        <v>0</v>
      </c>
      <c r="BL1219" s="18" t="s">
        <v>291</v>
      </c>
      <c r="BM1219" s="143" t="s">
        <v>1352</v>
      </c>
    </row>
    <row r="1220" spans="2:65" s="1" customFormat="1">
      <c r="B1220" s="33"/>
      <c r="D1220" s="145" t="s">
        <v>175</v>
      </c>
      <c r="F1220" s="146" t="s">
        <v>1353</v>
      </c>
      <c r="I1220" s="147"/>
      <c r="L1220" s="33"/>
      <c r="M1220" s="148"/>
      <c r="T1220" s="54"/>
      <c r="AT1220" s="18" t="s">
        <v>175</v>
      </c>
      <c r="AU1220" s="18" t="s">
        <v>85</v>
      </c>
    </row>
    <row r="1221" spans="2:65" s="11" customFormat="1" ht="22.9" customHeight="1">
      <c r="B1221" s="120"/>
      <c r="D1221" s="121" t="s">
        <v>71</v>
      </c>
      <c r="E1221" s="130" t="s">
        <v>1354</v>
      </c>
      <c r="F1221" s="130" t="s">
        <v>1355</v>
      </c>
      <c r="I1221" s="123"/>
      <c r="J1221" s="131">
        <f>BK1221</f>
        <v>0</v>
      </c>
      <c r="L1221" s="120"/>
      <c r="M1221" s="125"/>
      <c r="P1221" s="126">
        <f>SUM(P1222:P1244)</f>
        <v>0</v>
      </c>
      <c r="R1221" s="126">
        <f>SUM(R1222:R1244)</f>
        <v>0</v>
      </c>
      <c r="T1221" s="127">
        <f>SUM(T1222:T1244)</f>
        <v>0.8236</v>
      </c>
      <c r="AR1221" s="121" t="s">
        <v>85</v>
      </c>
      <c r="AT1221" s="128" t="s">
        <v>71</v>
      </c>
      <c r="AU1221" s="128" t="s">
        <v>79</v>
      </c>
      <c r="AY1221" s="121" t="s">
        <v>166</v>
      </c>
      <c r="BK1221" s="129">
        <f>SUM(BK1222:BK1244)</f>
        <v>0</v>
      </c>
    </row>
    <row r="1222" spans="2:65" s="1" customFormat="1" ht="16.5" customHeight="1">
      <c r="B1222" s="33"/>
      <c r="C1222" s="132" t="s">
        <v>1356</v>
      </c>
      <c r="D1222" s="132" t="s">
        <v>168</v>
      </c>
      <c r="E1222" s="133" t="s">
        <v>1357</v>
      </c>
      <c r="F1222" s="134" t="s">
        <v>1358</v>
      </c>
      <c r="G1222" s="135" t="s">
        <v>257</v>
      </c>
      <c r="H1222" s="136">
        <v>37.6</v>
      </c>
      <c r="I1222" s="137"/>
      <c r="J1222" s="138">
        <f>ROUND(I1222*H1222,2)</f>
        <v>0</v>
      </c>
      <c r="K1222" s="134" t="s">
        <v>172</v>
      </c>
      <c r="L1222" s="33"/>
      <c r="M1222" s="139" t="s">
        <v>19</v>
      </c>
      <c r="N1222" s="140" t="s">
        <v>44</v>
      </c>
      <c r="P1222" s="141">
        <f>O1222*H1222</f>
        <v>0</v>
      </c>
      <c r="Q1222" s="141">
        <v>0</v>
      </c>
      <c r="R1222" s="141">
        <f>Q1222*H1222</f>
        <v>0</v>
      </c>
      <c r="S1222" s="141">
        <v>1.6E-2</v>
      </c>
      <c r="T1222" s="142">
        <f>S1222*H1222</f>
        <v>0.60160000000000002</v>
      </c>
      <c r="AR1222" s="143" t="s">
        <v>291</v>
      </c>
      <c r="AT1222" s="143" t="s">
        <v>168</v>
      </c>
      <c r="AU1222" s="143" t="s">
        <v>85</v>
      </c>
      <c r="AY1222" s="18" t="s">
        <v>166</v>
      </c>
      <c r="BE1222" s="144">
        <f>IF(N1222="základní",J1222,0)</f>
        <v>0</v>
      </c>
      <c r="BF1222" s="144">
        <f>IF(N1222="snížená",J1222,0)</f>
        <v>0</v>
      </c>
      <c r="BG1222" s="144">
        <f>IF(N1222="zákl. přenesená",J1222,0)</f>
        <v>0</v>
      </c>
      <c r="BH1222" s="144">
        <f>IF(N1222="sníž. přenesená",J1222,0)</f>
        <v>0</v>
      </c>
      <c r="BI1222" s="144">
        <f>IF(N1222="nulová",J1222,0)</f>
        <v>0</v>
      </c>
      <c r="BJ1222" s="18" t="s">
        <v>85</v>
      </c>
      <c r="BK1222" s="144">
        <f>ROUND(I1222*H1222,2)</f>
        <v>0</v>
      </c>
      <c r="BL1222" s="18" t="s">
        <v>291</v>
      </c>
      <c r="BM1222" s="143" t="s">
        <v>1359</v>
      </c>
    </row>
    <row r="1223" spans="2:65" s="1" customFormat="1">
      <c r="B1223" s="33"/>
      <c r="D1223" s="145" t="s">
        <v>175</v>
      </c>
      <c r="F1223" s="146" t="s">
        <v>1360</v>
      </c>
      <c r="I1223" s="147"/>
      <c r="L1223" s="33"/>
      <c r="M1223" s="148"/>
      <c r="T1223" s="54"/>
      <c r="AT1223" s="18" t="s">
        <v>175</v>
      </c>
      <c r="AU1223" s="18" t="s">
        <v>85</v>
      </c>
    </row>
    <row r="1224" spans="2:65" s="12" customFormat="1">
      <c r="B1224" s="149"/>
      <c r="D1224" s="150" t="s">
        <v>177</v>
      </c>
      <c r="E1224" s="151" t="s">
        <v>19</v>
      </c>
      <c r="F1224" s="152" t="s">
        <v>651</v>
      </c>
      <c r="H1224" s="151" t="s">
        <v>19</v>
      </c>
      <c r="I1224" s="153"/>
      <c r="L1224" s="149"/>
      <c r="M1224" s="154"/>
      <c r="T1224" s="155"/>
      <c r="AT1224" s="151" t="s">
        <v>177</v>
      </c>
      <c r="AU1224" s="151" t="s">
        <v>85</v>
      </c>
      <c r="AV1224" s="12" t="s">
        <v>79</v>
      </c>
      <c r="AW1224" s="12" t="s">
        <v>33</v>
      </c>
      <c r="AX1224" s="12" t="s">
        <v>72</v>
      </c>
      <c r="AY1224" s="151" t="s">
        <v>166</v>
      </c>
    </row>
    <row r="1225" spans="2:65" s="13" customFormat="1">
      <c r="B1225" s="156"/>
      <c r="D1225" s="150" t="s">
        <v>177</v>
      </c>
      <c r="E1225" s="157" t="s">
        <v>19</v>
      </c>
      <c r="F1225" s="158" t="s">
        <v>1361</v>
      </c>
      <c r="H1225" s="159">
        <v>28</v>
      </c>
      <c r="I1225" s="160"/>
      <c r="L1225" s="156"/>
      <c r="M1225" s="161"/>
      <c r="T1225" s="162"/>
      <c r="AT1225" s="157" t="s">
        <v>177</v>
      </c>
      <c r="AU1225" s="157" t="s">
        <v>85</v>
      </c>
      <c r="AV1225" s="13" t="s">
        <v>85</v>
      </c>
      <c r="AW1225" s="13" t="s">
        <v>33</v>
      </c>
      <c r="AX1225" s="13" t="s">
        <v>72</v>
      </c>
      <c r="AY1225" s="157" t="s">
        <v>166</v>
      </c>
    </row>
    <row r="1226" spans="2:65" s="12" customFormat="1">
      <c r="B1226" s="149"/>
      <c r="D1226" s="150" t="s">
        <v>177</v>
      </c>
      <c r="E1226" s="151" t="s">
        <v>19</v>
      </c>
      <c r="F1226" s="152" t="s">
        <v>1362</v>
      </c>
      <c r="H1226" s="151" t="s">
        <v>19</v>
      </c>
      <c r="I1226" s="153"/>
      <c r="L1226" s="149"/>
      <c r="M1226" s="154"/>
      <c r="T1226" s="155"/>
      <c r="AT1226" s="151" t="s">
        <v>177</v>
      </c>
      <c r="AU1226" s="151" t="s">
        <v>85</v>
      </c>
      <c r="AV1226" s="12" t="s">
        <v>79</v>
      </c>
      <c r="AW1226" s="12" t="s">
        <v>33</v>
      </c>
      <c r="AX1226" s="12" t="s">
        <v>72</v>
      </c>
      <c r="AY1226" s="151" t="s">
        <v>166</v>
      </c>
    </row>
    <row r="1227" spans="2:65" s="13" customFormat="1">
      <c r="B1227" s="156"/>
      <c r="D1227" s="150" t="s">
        <v>177</v>
      </c>
      <c r="E1227" s="157" t="s">
        <v>19</v>
      </c>
      <c r="F1227" s="158" t="s">
        <v>737</v>
      </c>
      <c r="H1227" s="159">
        <v>9.6</v>
      </c>
      <c r="I1227" s="160"/>
      <c r="L1227" s="156"/>
      <c r="M1227" s="161"/>
      <c r="T1227" s="162"/>
      <c r="AT1227" s="157" t="s">
        <v>177</v>
      </c>
      <c r="AU1227" s="157" t="s">
        <v>85</v>
      </c>
      <c r="AV1227" s="13" t="s">
        <v>85</v>
      </c>
      <c r="AW1227" s="13" t="s">
        <v>33</v>
      </c>
      <c r="AX1227" s="13" t="s">
        <v>72</v>
      </c>
      <c r="AY1227" s="157" t="s">
        <v>166</v>
      </c>
    </row>
    <row r="1228" spans="2:65" s="15" customFormat="1">
      <c r="B1228" s="170"/>
      <c r="D1228" s="150" t="s">
        <v>177</v>
      </c>
      <c r="E1228" s="171" t="s">
        <v>19</v>
      </c>
      <c r="F1228" s="172" t="s">
        <v>228</v>
      </c>
      <c r="H1228" s="173">
        <v>37.6</v>
      </c>
      <c r="I1228" s="174"/>
      <c r="L1228" s="170"/>
      <c r="M1228" s="175"/>
      <c r="T1228" s="176"/>
      <c r="AT1228" s="171" t="s">
        <v>177</v>
      </c>
      <c r="AU1228" s="171" t="s">
        <v>85</v>
      </c>
      <c r="AV1228" s="15" t="s">
        <v>173</v>
      </c>
      <c r="AW1228" s="15" t="s">
        <v>33</v>
      </c>
      <c r="AX1228" s="15" t="s">
        <v>79</v>
      </c>
      <c r="AY1228" s="171" t="s">
        <v>166</v>
      </c>
    </row>
    <row r="1229" spans="2:65" s="1" customFormat="1" ht="16.5" customHeight="1">
      <c r="B1229" s="33"/>
      <c r="C1229" s="132" t="s">
        <v>1363</v>
      </c>
      <c r="D1229" s="132" t="s">
        <v>168</v>
      </c>
      <c r="E1229" s="133" t="s">
        <v>1364</v>
      </c>
      <c r="F1229" s="134" t="s">
        <v>1365</v>
      </c>
      <c r="G1229" s="135" t="s">
        <v>232</v>
      </c>
      <c r="H1229" s="136">
        <v>11.1</v>
      </c>
      <c r="I1229" s="137"/>
      <c r="J1229" s="138">
        <f>ROUND(I1229*H1229,2)</f>
        <v>0</v>
      </c>
      <c r="K1229" s="134" t="s">
        <v>172</v>
      </c>
      <c r="L1229" s="33"/>
      <c r="M1229" s="139" t="s">
        <v>19</v>
      </c>
      <c r="N1229" s="140" t="s">
        <v>44</v>
      </c>
      <c r="P1229" s="141">
        <f>O1229*H1229</f>
        <v>0</v>
      </c>
      <c r="Q1229" s="141">
        <v>0</v>
      </c>
      <c r="R1229" s="141">
        <f>Q1229*H1229</f>
        <v>0</v>
      </c>
      <c r="S1229" s="141">
        <v>0.02</v>
      </c>
      <c r="T1229" s="142">
        <f>S1229*H1229</f>
        <v>0.222</v>
      </c>
      <c r="AR1229" s="143" t="s">
        <v>291</v>
      </c>
      <c r="AT1229" s="143" t="s">
        <v>168</v>
      </c>
      <c r="AU1229" s="143" t="s">
        <v>85</v>
      </c>
      <c r="AY1229" s="18" t="s">
        <v>166</v>
      </c>
      <c r="BE1229" s="144">
        <f>IF(N1229="základní",J1229,0)</f>
        <v>0</v>
      </c>
      <c r="BF1229" s="144">
        <f>IF(N1229="snížená",J1229,0)</f>
        <v>0</v>
      </c>
      <c r="BG1229" s="144">
        <f>IF(N1229="zákl. přenesená",J1229,0)</f>
        <v>0</v>
      </c>
      <c r="BH1229" s="144">
        <f>IF(N1229="sníž. přenesená",J1229,0)</f>
        <v>0</v>
      </c>
      <c r="BI1229" s="144">
        <f>IF(N1229="nulová",J1229,0)</f>
        <v>0</v>
      </c>
      <c r="BJ1229" s="18" t="s">
        <v>85</v>
      </c>
      <c r="BK1229" s="144">
        <f>ROUND(I1229*H1229,2)</f>
        <v>0</v>
      </c>
      <c r="BL1229" s="18" t="s">
        <v>291</v>
      </c>
      <c r="BM1229" s="143" t="s">
        <v>1366</v>
      </c>
    </row>
    <row r="1230" spans="2:65" s="1" customFormat="1">
      <c r="B1230" s="33"/>
      <c r="D1230" s="145" t="s">
        <v>175</v>
      </c>
      <c r="F1230" s="146" t="s">
        <v>1367</v>
      </c>
      <c r="I1230" s="147"/>
      <c r="L1230" s="33"/>
      <c r="M1230" s="148"/>
      <c r="T1230" s="54"/>
      <c r="AT1230" s="18" t="s">
        <v>175</v>
      </c>
      <c r="AU1230" s="18" t="s">
        <v>85</v>
      </c>
    </row>
    <row r="1231" spans="2:65" s="12" customFormat="1">
      <c r="B1231" s="149"/>
      <c r="D1231" s="150" t="s">
        <v>177</v>
      </c>
      <c r="E1231" s="151" t="s">
        <v>19</v>
      </c>
      <c r="F1231" s="152" t="s">
        <v>218</v>
      </c>
      <c r="H1231" s="151" t="s">
        <v>19</v>
      </c>
      <c r="I1231" s="153"/>
      <c r="L1231" s="149"/>
      <c r="M1231" s="154"/>
      <c r="T1231" s="155"/>
      <c r="AT1231" s="151" t="s">
        <v>177</v>
      </c>
      <c r="AU1231" s="151" t="s">
        <v>85</v>
      </c>
      <c r="AV1231" s="12" t="s">
        <v>79</v>
      </c>
      <c r="AW1231" s="12" t="s">
        <v>33</v>
      </c>
      <c r="AX1231" s="12" t="s">
        <v>72</v>
      </c>
      <c r="AY1231" s="151" t="s">
        <v>166</v>
      </c>
    </row>
    <row r="1232" spans="2:65" s="13" customFormat="1">
      <c r="B1232" s="156"/>
      <c r="D1232" s="150" t="s">
        <v>177</v>
      </c>
      <c r="E1232" s="157" t="s">
        <v>19</v>
      </c>
      <c r="F1232" s="158" t="s">
        <v>1368</v>
      </c>
      <c r="H1232" s="159">
        <v>7.65</v>
      </c>
      <c r="I1232" s="160"/>
      <c r="L1232" s="156"/>
      <c r="M1232" s="161"/>
      <c r="T1232" s="162"/>
      <c r="AT1232" s="157" t="s">
        <v>177</v>
      </c>
      <c r="AU1232" s="157" t="s">
        <v>85</v>
      </c>
      <c r="AV1232" s="13" t="s">
        <v>85</v>
      </c>
      <c r="AW1232" s="13" t="s">
        <v>33</v>
      </c>
      <c r="AX1232" s="13" t="s">
        <v>72</v>
      </c>
      <c r="AY1232" s="157" t="s">
        <v>166</v>
      </c>
    </row>
    <row r="1233" spans="2:65" s="13" customFormat="1">
      <c r="B1233" s="156"/>
      <c r="D1233" s="150" t="s">
        <v>177</v>
      </c>
      <c r="E1233" s="157" t="s">
        <v>19</v>
      </c>
      <c r="F1233" s="158" t="s">
        <v>1369</v>
      </c>
      <c r="H1233" s="159">
        <v>3.45</v>
      </c>
      <c r="I1233" s="160"/>
      <c r="L1233" s="156"/>
      <c r="M1233" s="161"/>
      <c r="T1233" s="162"/>
      <c r="AT1233" s="157" t="s">
        <v>177</v>
      </c>
      <c r="AU1233" s="157" t="s">
        <v>85</v>
      </c>
      <c r="AV1233" s="13" t="s">
        <v>85</v>
      </c>
      <c r="AW1233" s="13" t="s">
        <v>33</v>
      </c>
      <c r="AX1233" s="13" t="s">
        <v>72</v>
      </c>
      <c r="AY1233" s="157" t="s">
        <v>166</v>
      </c>
    </row>
    <row r="1234" spans="2:65" s="15" customFormat="1">
      <c r="B1234" s="170"/>
      <c r="D1234" s="150" t="s">
        <v>177</v>
      </c>
      <c r="E1234" s="171" t="s">
        <v>19</v>
      </c>
      <c r="F1234" s="172" t="s">
        <v>228</v>
      </c>
      <c r="H1234" s="173">
        <v>11.1</v>
      </c>
      <c r="I1234" s="174"/>
      <c r="L1234" s="170"/>
      <c r="M1234" s="175"/>
      <c r="T1234" s="176"/>
      <c r="AT1234" s="171" t="s">
        <v>177</v>
      </c>
      <c r="AU1234" s="171" t="s">
        <v>85</v>
      </c>
      <c r="AV1234" s="15" t="s">
        <v>173</v>
      </c>
      <c r="AW1234" s="15" t="s">
        <v>33</v>
      </c>
      <c r="AX1234" s="15" t="s">
        <v>79</v>
      </c>
      <c r="AY1234" s="171" t="s">
        <v>166</v>
      </c>
    </row>
    <row r="1235" spans="2:65" s="1" customFormat="1" ht="16.5" customHeight="1">
      <c r="B1235" s="33"/>
      <c r="C1235" s="132" t="s">
        <v>1370</v>
      </c>
      <c r="D1235" s="132" t="s">
        <v>168</v>
      </c>
      <c r="E1235" s="133" t="s">
        <v>1371</v>
      </c>
      <c r="F1235" s="134" t="s">
        <v>1372</v>
      </c>
      <c r="G1235" s="135" t="s">
        <v>257</v>
      </c>
      <c r="H1235" s="136">
        <v>25</v>
      </c>
      <c r="I1235" s="137"/>
      <c r="J1235" s="138">
        <f>ROUND(I1235*H1235,2)</f>
        <v>0</v>
      </c>
      <c r="K1235" s="134" t="s">
        <v>19</v>
      </c>
      <c r="L1235" s="33"/>
      <c r="M1235" s="139" t="s">
        <v>19</v>
      </c>
      <c r="N1235" s="140" t="s">
        <v>44</v>
      </c>
      <c r="P1235" s="141">
        <f>O1235*H1235</f>
        <v>0</v>
      </c>
      <c r="Q1235" s="141">
        <v>0</v>
      </c>
      <c r="R1235" s="141">
        <f>Q1235*H1235</f>
        <v>0</v>
      </c>
      <c r="S1235" s="141">
        <v>0</v>
      </c>
      <c r="T1235" s="142">
        <f>S1235*H1235</f>
        <v>0</v>
      </c>
      <c r="AR1235" s="143" t="s">
        <v>291</v>
      </c>
      <c r="AT1235" s="143" t="s">
        <v>168</v>
      </c>
      <c r="AU1235" s="143" t="s">
        <v>85</v>
      </c>
      <c r="AY1235" s="18" t="s">
        <v>166</v>
      </c>
      <c r="BE1235" s="144">
        <f>IF(N1235="základní",J1235,0)</f>
        <v>0</v>
      </c>
      <c r="BF1235" s="144">
        <f>IF(N1235="snížená",J1235,0)</f>
        <v>0</v>
      </c>
      <c r="BG1235" s="144">
        <f>IF(N1235="zákl. přenesená",J1235,0)</f>
        <v>0</v>
      </c>
      <c r="BH1235" s="144">
        <f>IF(N1235="sníž. přenesená",J1235,0)</f>
        <v>0</v>
      </c>
      <c r="BI1235" s="144">
        <f>IF(N1235="nulová",J1235,0)</f>
        <v>0</v>
      </c>
      <c r="BJ1235" s="18" t="s">
        <v>85</v>
      </c>
      <c r="BK1235" s="144">
        <f>ROUND(I1235*H1235,2)</f>
        <v>0</v>
      </c>
      <c r="BL1235" s="18" t="s">
        <v>291</v>
      </c>
      <c r="BM1235" s="143" t="s">
        <v>1373</v>
      </c>
    </row>
    <row r="1236" spans="2:65" s="12" customFormat="1">
      <c r="B1236" s="149"/>
      <c r="D1236" s="150" t="s">
        <v>177</v>
      </c>
      <c r="E1236" s="151" t="s">
        <v>19</v>
      </c>
      <c r="F1236" s="152" t="s">
        <v>651</v>
      </c>
      <c r="H1236" s="151" t="s">
        <v>19</v>
      </c>
      <c r="I1236" s="153"/>
      <c r="L1236" s="149"/>
      <c r="M1236" s="154"/>
      <c r="T1236" s="155"/>
      <c r="AT1236" s="151" t="s">
        <v>177</v>
      </c>
      <c r="AU1236" s="151" t="s">
        <v>85</v>
      </c>
      <c r="AV1236" s="12" t="s">
        <v>79</v>
      </c>
      <c r="AW1236" s="12" t="s">
        <v>33</v>
      </c>
      <c r="AX1236" s="12" t="s">
        <v>72</v>
      </c>
      <c r="AY1236" s="151" t="s">
        <v>166</v>
      </c>
    </row>
    <row r="1237" spans="2:65" s="13" customFormat="1">
      <c r="B1237" s="156"/>
      <c r="D1237" s="150" t="s">
        <v>177</v>
      </c>
      <c r="E1237" s="157" t="s">
        <v>19</v>
      </c>
      <c r="F1237" s="158" t="s">
        <v>1159</v>
      </c>
      <c r="H1237" s="159">
        <v>25</v>
      </c>
      <c r="I1237" s="160"/>
      <c r="L1237" s="156"/>
      <c r="M1237" s="161"/>
      <c r="T1237" s="162"/>
      <c r="AT1237" s="157" t="s">
        <v>177</v>
      </c>
      <c r="AU1237" s="157" t="s">
        <v>85</v>
      </c>
      <c r="AV1237" s="13" t="s">
        <v>85</v>
      </c>
      <c r="AW1237" s="13" t="s">
        <v>33</v>
      </c>
      <c r="AX1237" s="13" t="s">
        <v>79</v>
      </c>
      <c r="AY1237" s="157" t="s">
        <v>166</v>
      </c>
    </row>
    <row r="1238" spans="2:65" s="1" customFormat="1" ht="16.5" customHeight="1">
      <c r="B1238" s="33"/>
      <c r="C1238" s="132" t="s">
        <v>1374</v>
      </c>
      <c r="D1238" s="132" t="s">
        <v>168</v>
      </c>
      <c r="E1238" s="133" t="s">
        <v>1375</v>
      </c>
      <c r="F1238" s="134" t="s">
        <v>1376</v>
      </c>
      <c r="G1238" s="135" t="s">
        <v>257</v>
      </c>
      <c r="H1238" s="136">
        <v>28</v>
      </c>
      <c r="I1238" s="137"/>
      <c r="J1238" s="138">
        <f>ROUND(I1238*H1238,2)</f>
        <v>0</v>
      </c>
      <c r="K1238" s="134" t="s">
        <v>19</v>
      </c>
      <c r="L1238" s="33"/>
      <c r="M1238" s="139" t="s">
        <v>19</v>
      </c>
      <c r="N1238" s="140" t="s">
        <v>44</v>
      </c>
      <c r="P1238" s="141">
        <f>O1238*H1238</f>
        <v>0</v>
      </c>
      <c r="Q1238" s="141">
        <v>0</v>
      </c>
      <c r="R1238" s="141">
        <f>Q1238*H1238</f>
        <v>0</v>
      </c>
      <c r="S1238" s="141">
        <v>0</v>
      </c>
      <c r="T1238" s="142">
        <f>S1238*H1238</f>
        <v>0</v>
      </c>
      <c r="AR1238" s="143" t="s">
        <v>291</v>
      </c>
      <c r="AT1238" s="143" t="s">
        <v>168</v>
      </c>
      <c r="AU1238" s="143" t="s">
        <v>85</v>
      </c>
      <c r="AY1238" s="18" t="s">
        <v>166</v>
      </c>
      <c r="BE1238" s="144">
        <f>IF(N1238="základní",J1238,0)</f>
        <v>0</v>
      </c>
      <c r="BF1238" s="144">
        <f>IF(N1238="snížená",J1238,0)</f>
        <v>0</v>
      </c>
      <c r="BG1238" s="144">
        <f>IF(N1238="zákl. přenesená",J1238,0)</f>
        <v>0</v>
      </c>
      <c r="BH1238" s="144">
        <f>IF(N1238="sníž. přenesená",J1238,0)</f>
        <v>0</v>
      </c>
      <c r="BI1238" s="144">
        <f>IF(N1238="nulová",J1238,0)</f>
        <v>0</v>
      </c>
      <c r="BJ1238" s="18" t="s">
        <v>85</v>
      </c>
      <c r="BK1238" s="144">
        <f>ROUND(I1238*H1238,2)</f>
        <v>0</v>
      </c>
      <c r="BL1238" s="18" t="s">
        <v>291</v>
      </c>
      <c r="BM1238" s="143" t="s">
        <v>1377</v>
      </c>
    </row>
    <row r="1239" spans="2:65" s="12" customFormat="1">
      <c r="B1239" s="149"/>
      <c r="D1239" s="150" t="s">
        <v>177</v>
      </c>
      <c r="E1239" s="151" t="s">
        <v>19</v>
      </c>
      <c r="F1239" s="152" t="s">
        <v>651</v>
      </c>
      <c r="H1239" s="151" t="s">
        <v>19</v>
      </c>
      <c r="I1239" s="153"/>
      <c r="L1239" s="149"/>
      <c r="M1239" s="154"/>
      <c r="T1239" s="155"/>
      <c r="AT1239" s="151" t="s">
        <v>177</v>
      </c>
      <c r="AU1239" s="151" t="s">
        <v>85</v>
      </c>
      <c r="AV1239" s="12" t="s">
        <v>79</v>
      </c>
      <c r="AW1239" s="12" t="s">
        <v>33</v>
      </c>
      <c r="AX1239" s="12" t="s">
        <v>72</v>
      </c>
      <c r="AY1239" s="151" t="s">
        <v>166</v>
      </c>
    </row>
    <row r="1240" spans="2:65" s="13" customFormat="1">
      <c r="B1240" s="156"/>
      <c r="D1240" s="150" t="s">
        <v>177</v>
      </c>
      <c r="E1240" s="157" t="s">
        <v>19</v>
      </c>
      <c r="F1240" s="158" t="s">
        <v>1361</v>
      </c>
      <c r="H1240" s="159">
        <v>28</v>
      </c>
      <c r="I1240" s="160"/>
      <c r="L1240" s="156"/>
      <c r="M1240" s="161"/>
      <c r="T1240" s="162"/>
      <c r="AT1240" s="157" t="s">
        <v>177</v>
      </c>
      <c r="AU1240" s="157" t="s">
        <v>85</v>
      </c>
      <c r="AV1240" s="13" t="s">
        <v>85</v>
      </c>
      <c r="AW1240" s="13" t="s">
        <v>33</v>
      </c>
      <c r="AX1240" s="13" t="s">
        <v>79</v>
      </c>
      <c r="AY1240" s="157" t="s">
        <v>166</v>
      </c>
    </row>
    <row r="1241" spans="2:65" s="1" customFormat="1" ht="24.2" customHeight="1">
      <c r="B1241" s="33"/>
      <c r="C1241" s="132" t="s">
        <v>1378</v>
      </c>
      <c r="D1241" s="132" t="s">
        <v>168</v>
      </c>
      <c r="E1241" s="133" t="s">
        <v>1379</v>
      </c>
      <c r="F1241" s="134" t="s">
        <v>1380</v>
      </c>
      <c r="G1241" s="135" t="s">
        <v>1381</v>
      </c>
      <c r="H1241" s="136">
        <v>409.01</v>
      </c>
      <c r="I1241" s="137"/>
      <c r="J1241" s="138">
        <f>ROUND(I1241*H1241,2)</f>
        <v>0</v>
      </c>
      <c r="K1241" s="134" t="s">
        <v>19</v>
      </c>
      <c r="L1241" s="33"/>
      <c r="M1241" s="139" t="s">
        <v>19</v>
      </c>
      <c r="N1241" s="140" t="s">
        <v>44</v>
      </c>
      <c r="P1241" s="141">
        <f>O1241*H1241</f>
        <v>0</v>
      </c>
      <c r="Q1241" s="141">
        <v>0</v>
      </c>
      <c r="R1241" s="141">
        <f>Q1241*H1241</f>
        <v>0</v>
      </c>
      <c r="S1241" s="141">
        <v>0</v>
      </c>
      <c r="T1241" s="142">
        <f>S1241*H1241</f>
        <v>0</v>
      </c>
      <c r="AR1241" s="143" t="s">
        <v>291</v>
      </c>
      <c r="AT1241" s="143" t="s">
        <v>168</v>
      </c>
      <c r="AU1241" s="143" t="s">
        <v>85</v>
      </c>
      <c r="AY1241" s="18" t="s">
        <v>166</v>
      </c>
      <c r="BE1241" s="144">
        <f>IF(N1241="základní",J1241,0)</f>
        <v>0</v>
      </c>
      <c r="BF1241" s="144">
        <f>IF(N1241="snížená",J1241,0)</f>
        <v>0</v>
      </c>
      <c r="BG1241" s="144">
        <f>IF(N1241="zákl. přenesená",J1241,0)</f>
        <v>0</v>
      </c>
      <c r="BH1241" s="144">
        <f>IF(N1241="sníž. přenesená",J1241,0)</f>
        <v>0</v>
      </c>
      <c r="BI1241" s="144">
        <f>IF(N1241="nulová",J1241,0)</f>
        <v>0</v>
      </c>
      <c r="BJ1241" s="18" t="s">
        <v>85</v>
      </c>
      <c r="BK1241" s="144">
        <f>ROUND(I1241*H1241,2)</f>
        <v>0</v>
      </c>
      <c r="BL1241" s="18" t="s">
        <v>291</v>
      </c>
      <c r="BM1241" s="143" t="s">
        <v>1382</v>
      </c>
    </row>
    <row r="1242" spans="2:65" s="1" customFormat="1" ht="253.5">
      <c r="B1242" s="33"/>
      <c r="D1242" s="150" t="s">
        <v>1224</v>
      </c>
      <c r="F1242" s="188" t="s">
        <v>1383</v>
      </c>
      <c r="I1242" s="147"/>
      <c r="L1242" s="33"/>
      <c r="M1242" s="148"/>
      <c r="T1242" s="54"/>
      <c r="AT1242" s="18" t="s">
        <v>1224</v>
      </c>
      <c r="AU1242" s="18" t="s">
        <v>85</v>
      </c>
    </row>
    <row r="1243" spans="2:65" s="1" customFormat="1" ht="24.2" customHeight="1">
      <c r="B1243" s="33"/>
      <c r="C1243" s="132" t="s">
        <v>1384</v>
      </c>
      <c r="D1243" s="132" t="s">
        <v>168</v>
      </c>
      <c r="E1243" s="133" t="s">
        <v>1385</v>
      </c>
      <c r="F1243" s="134" t="s">
        <v>1386</v>
      </c>
      <c r="G1243" s="135" t="s">
        <v>1049</v>
      </c>
      <c r="H1243" s="187"/>
      <c r="I1243" s="137"/>
      <c r="J1243" s="138">
        <f>ROUND(I1243*H1243,2)</f>
        <v>0</v>
      </c>
      <c r="K1243" s="134" t="s">
        <v>172</v>
      </c>
      <c r="L1243" s="33"/>
      <c r="M1243" s="139" t="s">
        <v>19</v>
      </c>
      <c r="N1243" s="140" t="s">
        <v>44</v>
      </c>
      <c r="P1243" s="141">
        <f>O1243*H1243</f>
        <v>0</v>
      </c>
      <c r="Q1243" s="141">
        <v>0</v>
      </c>
      <c r="R1243" s="141">
        <f>Q1243*H1243</f>
        <v>0</v>
      </c>
      <c r="S1243" s="141">
        <v>0</v>
      </c>
      <c r="T1243" s="142">
        <f>S1243*H1243</f>
        <v>0</v>
      </c>
      <c r="AR1243" s="143" t="s">
        <v>291</v>
      </c>
      <c r="AT1243" s="143" t="s">
        <v>168</v>
      </c>
      <c r="AU1243" s="143" t="s">
        <v>85</v>
      </c>
      <c r="AY1243" s="18" t="s">
        <v>166</v>
      </c>
      <c r="BE1243" s="144">
        <f>IF(N1243="základní",J1243,0)</f>
        <v>0</v>
      </c>
      <c r="BF1243" s="144">
        <f>IF(N1243="snížená",J1243,0)</f>
        <v>0</v>
      </c>
      <c r="BG1243" s="144">
        <f>IF(N1243="zákl. přenesená",J1243,0)</f>
        <v>0</v>
      </c>
      <c r="BH1243" s="144">
        <f>IF(N1243="sníž. přenesená",J1243,0)</f>
        <v>0</v>
      </c>
      <c r="BI1243" s="144">
        <f>IF(N1243="nulová",J1243,0)</f>
        <v>0</v>
      </c>
      <c r="BJ1243" s="18" t="s">
        <v>85</v>
      </c>
      <c r="BK1243" s="144">
        <f>ROUND(I1243*H1243,2)</f>
        <v>0</v>
      </c>
      <c r="BL1243" s="18" t="s">
        <v>291</v>
      </c>
      <c r="BM1243" s="143" t="s">
        <v>1387</v>
      </c>
    </row>
    <row r="1244" spans="2:65" s="1" customFormat="1">
      <c r="B1244" s="33"/>
      <c r="D1244" s="145" t="s">
        <v>175</v>
      </c>
      <c r="F1244" s="146" t="s">
        <v>1388</v>
      </c>
      <c r="I1244" s="147"/>
      <c r="L1244" s="33"/>
      <c r="M1244" s="148"/>
      <c r="T1244" s="54"/>
      <c r="AT1244" s="18" t="s">
        <v>175</v>
      </c>
      <c r="AU1244" s="18" t="s">
        <v>85</v>
      </c>
    </row>
    <row r="1245" spans="2:65" s="11" customFormat="1" ht="22.9" customHeight="1">
      <c r="B1245" s="120"/>
      <c r="D1245" s="121" t="s">
        <v>71</v>
      </c>
      <c r="E1245" s="130" t="s">
        <v>1389</v>
      </c>
      <c r="F1245" s="130" t="s">
        <v>1390</v>
      </c>
      <c r="I1245" s="123"/>
      <c r="J1245" s="131">
        <f>BK1245</f>
        <v>0</v>
      </c>
      <c r="L1245" s="120"/>
      <c r="M1245" s="125"/>
      <c r="P1245" s="126">
        <f>SUM(P1246:P1339)</f>
        <v>0</v>
      </c>
      <c r="R1245" s="126">
        <f>SUM(R1246:R1339)</f>
        <v>3.8268396000000005</v>
      </c>
      <c r="T1245" s="127">
        <f>SUM(T1246:T1339)</f>
        <v>0</v>
      </c>
      <c r="AR1245" s="121" t="s">
        <v>85</v>
      </c>
      <c r="AT1245" s="128" t="s">
        <v>71</v>
      </c>
      <c r="AU1245" s="128" t="s">
        <v>79</v>
      </c>
      <c r="AY1245" s="121" t="s">
        <v>166</v>
      </c>
      <c r="BK1245" s="129">
        <f>SUM(BK1246:BK1339)</f>
        <v>0</v>
      </c>
    </row>
    <row r="1246" spans="2:65" s="1" customFormat="1" ht="16.5" customHeight="1">
      <c r="B1246" s="33"/>
      <c r="C1246" s="132" t="s">
        <v>1391</v>
      </c>
      <c r="D1246" s="132" t="s">
        <v>168</v>
      </c>
      <c r="E1246" s="133" t="s">
        <v>1392</v>
      </c>
      <c r="F1246" s="134" t="s">
        <v>1393</v>
      </c>
      <c r="G1246" s="135" t="s">
        <v>232</v>
      </c>
      <c r="H1246" s="136">
        <v>130.68600000000001</v>
      </c>
      <c r="I1246" s="137"/>
      <c r="J1246" s="138">
        <f>ROUND(I1246*H1246,2)</f>
        <v>0</v>
      </c>
      <c r="K1246" s="134" t="s">
        <v>172</v>
      </c>
      <c r="L1246" s="33"/>
      <c r="M1246" s="139" t="s">
        <v>19</v>
      </c>
      <c r="N1246" s="140" t="s">
        <v>44</v>
      </c>
      <c r="P1246" s="141">
        <f>O1246*H1246</f>
        <v>0</v>
      </c>
      <c r="Q1246" s="141">
        <v>2.9999999999999997E-4</v>
      </c>
      <c r="R1246" s="141">
        <f>Q1246*H1246</f>
        <v>3.9205799999999999E-2</v>
      </c>
      <c r="S1246" s="141">
        <v>0</v>
      </c>
      <c r="T1246" s="142">
        <f>S1246*H1246</f>
        <v>0</v>
      </c>
      <c r="AR1246" s="143" t="s">
        <v>291</v>
      </c>
      <c r="AT1246" s="143" t="s">
        <v>168</v>
      </c>
      <c r="AU1246" s="143" t="s">
        <v>85</v>
      </c>
      <c r="AY1246" s="18" t="s">
        <v>166</v>
      </c>
      <c r="BE1246" s="144">
        <f>IF(N1246="základní",J1246,0)</f>
        <v>0</v>
      </c>
      <c r="BF1246" s="144">
        <f>IF(N1246="snížená",J1246,0)</f>
        <v>0</v>
      </c>
      <c r="BG1246" s="144">
        <f>IF(N1246="zákl. přenesená",J1246,0)</f>
        <v>0</v>
      </c>
      <c r="BH1246" s="144">
        <f>IF(N1246="sníž. přenesená",J1246,0)</f>
        <v>0</v>
      </c>
      <c r="BI1246" s="144">
        <f>IF(N1246="nulová",J1246,0)</f>
        <v>0</v>
      </c>
      <c r="BJ1246" s="18" t="s">
        <v>85</v>
      </c>
      <c r="BK1246" s="144">
        <f>ROUND(I1246*H1246,2)</f>
        <v>0</v>
      </c>
      <c r="BL1246" s="18" t="s">
        <v>291</v>
      </c>
      <c r="BM1246" s="143" t="s">
        <v>1394</v>
      </c>
    </row>
    <row r="1247" spans="2:65" s="1" customFormat="1">
      <c r="B1247" s="33"/>
      <c r="D1247" s="145" t="s">
        <v>175</v>
      </c>
      <c r="F1247" s="146" t="s">
        <v>1395</v>
      </c>
      <c r="I1247" s="147"/>
      <c r="L1247" s="33"/>
      <c r="M1247" s="148"/>
      <c r="T1247" s="54"/>
      <c r="AT1247" s="18" t="s">
        <v>175</v>
      </c>
      <c r="AU1247" s="18" t="s">
        <v>85</v>
      </c>
    </row>
    <row r="1248" spans="2:65" s="12" customFormat="1">
      <c r="B1248" s="149"/>
      <c r="D1248" s="150" t="s">
        <v>177</v>
      </c>
      <c r="E1248" s="151" t="s">
        <v>19</v>
      </c>
      <c r="F1248" s="152" t="s">
        <v>213</v>
      </c>
      <c r="H1248" s="151" t="s">
        <v>19</v>
      </c>
      <c r="I1248" s="153"/>
      <c r="L1248" s="149"/>
      <c r="M1248" s="154"/>
      <c r="T1248" s="155"/>
      <c r="AT1248" s="151" t="s">
        <v>177</v>
      </c>
      <c r="AU1248" s="151" t="s">
        <v>85</v>
      </c>
      <c r="AV1248" s="12" t="s">
        <v>79</v>
      </c>
      <c r="AW1248" s="12" t="s">
        <v>33</v>
      </c>
      <c r="AX1248" s="12" t="s">
        <v>72</v>
      </c>
      <c r="AY1248" s="151" t="s">
        <v>166</v>
      </c>
    </row>
    <row r="1249" spans="2:51" s="13" customFormat="1">
      <c r="B1249" s="156"/>
      <c r="D1249" s="150" t="s">
        <v>177</v>
      </c>
      <c r="E1249" s="157" t="s">
        <v>19</v>
      </c>
      <c r="F1249" s="158" t="s">
        <v>326</v>
      </c>
      <c r="H1249" s="159">
        <v>4.5</v>
      </c>
      <c r="I1249" s="160"/>
      <c r="L1249" s="156"/>
      <c r="M1249" s="161"/>
      <c r="T1249" s="162"/>
      <c r="AT1249" s="157" t="s">
        <v>177</v>
      </c>
      <c r="AU1249" s="157" t="s">
        <v>85</v>
      </c>
      <c r="AV1249" s="13" t="s">
        <v>85</v>
      </c>
      <c r="AW1249" s="13" t="s">
        <v>33</v>
      </c>
      <c r="AX1249" s="13" t="s">
        <v>72</v>
      </c>
      <c r="AY1249" s="157" t="s">
        <v>166</v>
      </c>
    </row>
    <row r="1250" spans="2:51" s="13" customFormat="1">
      <c r="B1250" s="156"/>
      <c r="D1250" s="150" t="s">
        <v>177</v>
      </c>
      <c r="E1250" s="157" t="s">
        <v>19</v>
      </c>
      <c r="F1250" s="158" t="s">
        <v>600</v>
      </c>
      <c r="H1250" s="159">
        <v>0.45</v>
      </c>
      <c r="I1250" s="160"/>
      <c r="L1250" s="156"/>
      <c r="M1250" s="161"/>
      <c r="T1250" s="162"/>
      <c r="AT1250" s="157" t="s">
        <v>177</v>
      </c>
      <c r="AU1250" s="157" t="s">
        <v>85</v>
      </c>
      <c r="AV1250" s="13" t="s">
        <v>85</v>
      </c>
      <c r="AW1250" s="13" t="s">
        <v>33</v>
      </c>
      <c r="AX1250" s="13" t="s">
        <v>72</v>
      </c>
      <c r="AY1250" s="157" t="s">
        <v>166</v>
      </c>
    </row>
    <row r="1251" spans="2:51" s="13" customFormat="1">
      <c r="B1251" s="156"/>
      <c r="D1251" s="150" t="s">
        <v>177</v>
      </c>
      <c r="E1251" s="157" t="s">
        <v>19</v>
      </c>
      <c r="F1251" s="158" t="s">
        <v>601</v>
      </c>
      <c r="H1251" s="159">
        <v>0.27</v>
      </c>
      <c r="I1251" s="160"/>
      <c r="L1251" s="156"/>
      <c r="M1251" s="161"/>
      <c r="T1251" s="162"/>
      <c r="AT1251" s="157" t="s">
        <v>177</v>
      </c>
      <c r="AU1251" s="157" t="s">
        <v>85</v>
      </c>
      <c r="AV1251" s="13" t="s">
        <v>85</v>
      </c>
      <c r="AW1251" s="13" t="s">
        <v>33</v>
      </c>
      <c r="AX1251" s="13" t="s">
        <v>72</v>
      </c>
      <c r="AY1251" s="157" t="s">
        <v>166</v>
      </c>
    </row>
    <row r="1252" spans="2:51" s="13" customFormat="1">
      <c r="B1252" s="156"/>
      <c r="D1252" s="150" t="s">
        <v>177</v>
      </c>
      <c r="E1252" s="157" t="s">
        <v>19</v>
      </c>
      <c r="F1252" s="158" t="s">
        <v>332</v>
      </c>
      <c r="H1252" s="159">
        <v>3.7949999999999999</v>
      </c>
      <c r="I1252" s="160"/>
      <c r="L1252" s="156"/>
      <c r="M1252" s="161"/>
      <c r="T1252" s="162"/>
      <c r="AT1252" s="157" t="s">
        <v>177</v>
      </c>
      <c r="AU1252" s="157" t="s">
        <v>85</v>
      </c>
      <c r="AV1252" s="13" t="s">
        <v>85</v>
      </c>
      <c r="AW1252" s="13" t="s">
        <v>33</v>
      </c>
      <c r="AX1252" s="13" t="s">
        <v>72</v>
      </c>
      <c r="AY1252" s="157" t="s">
        <v>166</v>
      </c>
    </row>
    <row r="1253" spans="2:51" s="13" customFormat="1">
      <c r="B1253" s="156"/>
      <c r="D1253" s="150" t="s">
        <v>177</v>
      </c>
      <c r="E1253" s="157" t="s">
        <v>19</v>
      </c>
      <c r="F1253" s="158" t="s">
        <v>1396</v>
      </c>
      <c r="H1253" s="159">
        <v>12.15</v>
      </c>
      <c r="I1253" s="160"/>
      <c r="L1253" s="156"/>
      <c r="M1253" s="161"/>
      <c r="T1253" s="162"/>
      <c r="AT1253" s="157" t="s">
        <v>177</v>
      </c>
      <c r="AU1253" s="157" t="s">
        <v>85</v>
      </c>
      <c r="AV1253" s="13" t="s">
        <v>85</v>
      </c>
      <c r="AW1253" s="13" t="s">
        <v>33</v>
      </c>
      <c r="AX1253" s="13" t="s">
        <v>72</v>
      </c>
      <c r="AY1253" s="157" t="s">
        <v>166</v>
      </c>
    </row>
    <row r="1254" spans="2:51" s="14" customFormat="1">
      <c r="B1254" s="163"/>
      <c r="D1254" s="150" t="s">
        <v>177</v>
      </c>
      <c r="E1254" s="164" t="s">
        <v>19</v>
      </c>
      <c r="F1254" s="165" t="s">
        <v>217</v>
      </c>
      <c r="H1254" s="166">
        <v>21.164999999999999</v>
      </c>
      <c r="I1254" s="167"/>
      <c r="L1254" s="163"/>
      <c r="M1254" s="168"/>
      <c r="T1254" s="169"/>
      <c r="AT1254" s="164" t="s">
        <v>177</v>
      </c>
      <c r="AU1254" s="164" t="s">
        <v>85</v>
      </c>
      <c r="AV1254" s="14" t="s">
        <v>184</v>
      </c>
      <c r="AW1254" s="14" t="s">
        <v>33</v>
      </c>
      <c r="AX1254" s="14" t="s">
        <v>72</v>
      </c>
      <c r="AY1254" s="164" t="s">
        <v>166</v>
      </c>
    </row>
    <row r="1255" spans="2:51" s="12" customFormat="1">
      <c r="B1255" s="149"/>
      <c r="D1255" s="150" t="s">
        <v>177</v>
      </c>
      <c r="E1255" s="151" t="s">
        <v>19</v>
      </c>
      <c r="F1255" s="152" t="s">
        <v>218</v>
      </c>
      <c r="H1255" s="151" t="s">
        <v>19</v>
      </c>
      <c r="I1255" s="153"/>
      <c r="L1255" s="149"/>
      <c r="M1255" s="154"/>
      <c r="T1255" s="155"/>
      <c r="AT1255" s="151" t="s">
        <v>177</v>
      </c>
      <c r="AU1255" s="151" t="s">
        <v>85</v>
      </c>
      <c r="AV1255" s="12" t="s">
        <v>79</v>
      </c>
      <c r="AW1255" s="12" t="s">
        <v>33</v>
      </c>
      <c r="AX1255" s="12" t="s">
        <v>72</v>
      </c>
      <c r="AY1255" s="151" t="s">
        <v>166</v>
      </c>
    </row>
    <row r="1256" spans="2:51" s="13" customFormat="1">
      <c r="B1256" s="156"/>
      <c r="D1256" s="150" t="s">
        <v>177</v>
      </c>
      <c r="E1256" s="157" t="s">
        <v>19</v>
      </c>
      <c r="F1256" s="158" t="s">
        <v>869</v>
      </c>
      <c r="H1256" s="159">
        <v>3.2759999999999998</v>
      </c>
      <c r="I1256" s="160"/>
      <c r="L1256" s="156"/>
      <c r="M1256" s="161"/>
      <c r="T1256" s="162"/>
      <c r="AT1256" s="157" t="s">
        <v>177</v>
      </c>
      <c r="AU1256" s="157" t="s">
        <v>85</v>
      </c>
      <c r="AV1256" s="13" t="s">
        <v>85</v>
      </c>
      <c r="AW1256" s="13" t="s">
        <v>33</v>
      </c>
      <c r="AX1256" s="13" t="s">
        <v>72</v>
      </c>
      <c r="AY1256" s="157" t="s">
        <v>166</v>
      </c>
    </row>
    <row r="1257" spans="2:51" s="13" customFormat="1">
      <c r="B1257" s="156"/>
      <c r="D1257" s="150" t="s">
        <v>177</v>
      </c>
      <c r="E1257" s="157" t="s">
        <v>19</v>
      </c>
      <c r="F1257" s="158" t="s">
        <v>620</v>
      </c>
      <c r="H1257" s="159">
        <v>0.15</v>
      </c>
      <c r="I1257" s="160"/>
      <c r="L1257" s="156"/>
      <c r="M1257" s="161"/>
      <c r="T1257" s="162"/>
      <c r="AT1257" s="157" t="s">
        <v>177</v>
      </c>
      <c r="AU1257" s="157" t="s">
        <v>85</v>
      </c>
      <c r="AV1257" s="13" t="s">
        <v>85</v>
      </c>
      <c r="AW1257" s="13" t="s">
        <v>33</v>
      </c>
      <c r="AX1257" s="13" t="s">
        <v>72</v>
      </c>
      <c r="AY1257" s="157" t="s">
        <v>166</v>
      </c>
    </row>
    <row r="1258" spans="2:51" s="13" customFormat="1">
      <c r="B1258" s="156"/>
      <c r="D1258" s="150" t="s">
        <v>177</v>
      </c>
      <c r="E1258" s="157" t="s">
        <v>19</v>
      </c>
      <c r="F1258" s="158" t="s">
        <v>626</v>
      </c>
      <c r="H1258" s="159">
        <v>25.32</v>
      </c>
      <c r="I1258" s="160"/>
      <c r="L1258" s="156"/>
      <c r="M1258" s="161"/>
      <c r="T1258" s="162"/>
      <c r="AT1258" s="157" t="s">
        <v>177</v>
      </c>
      <c r="AU1258" s="157" t="s">
        <v>85</v>
      </c>
      <c r="AV1258" s="13" t="s">
        <v>85</v>
      </c>
      <c r="AW1258" s="13" t="s">
        <v>33</v>
      </c>
      <c r="AX1258" s="13" t="s">
        <v>72</v>
      </c>
      <c r="AY1258" s="157" t="s">
        <v>166</v>
      </c>
    </row>
    <row r="1259" spans="2:51" s="13" customFormat="1">
      <c r="B1259" s="156"/>
      <c r="D1259" s="150" t="s">
        <v>177</v>
      </c>
      <c r="E1259" s="157" t="s">
        <v>19</v>
      </c>
      <c r="F1259" s="158" t="s">
        <v>1397</v>
      </c>
      <c r="H1259" s="159">
        <v>0.22500000000000001</v>
      </c>
      <c r="I1259" s="160"/>
      <c r="L1259" s="156"/>
      <c r="M1259" s="161"/>
      <c r="T1259" s="162"/>
      <c r="AT1259" s="157" t="s">
        <v>177</v>
      </c>
      <c r="AU1259" s="157" t="s">
        <v>85</v>
      </c>
      <c r="AV1259" s="13" t="s">
        <v>85</v>
      </c>
      <c r="AW1259" s="13" t="s">
        <v>33</v>
      </c>
      <c r="AX1259" s="13" t="s">
        <v>72</v>
      </c>
      <c r="AY1259" s="157" t="s">
        <v>166</v>
      </c>
    </row>
    <row r="1260" spans="2:51" s="13" customFormat="1">
      <c r="B1260" s="156"/>
      <c r="D1260" s="150" t="s">
        <v>177</v>
      </c>
      <c r="E1260" s="157" t="s">
        <v>19</v>
      </c>
      <c r="F1260" s="158" t="s">
        <v>601</v>
      </c>
      <c r="H1260" s="159">
        <v>0.27</v>
      </c>
      <c r="I1260" s="160"/>
      <c r="L1260" s="156"/>
      <c r="M1260" s="161"/>
      <c r="T1260" s="162"/>
      <c r="AT1260" s="157" t="s">
        <v>177</v>
      </c>
      <c r="AU1260" s="157" t="s">
        <v>85</v>
      </c>
      <c r="AV1260" s="13" t="s">
        <v>85</v>
      </c>
      <c r="AW1260" s="13" t="s">
        <v>33</v>
      </c>
      <c r="AX1260" s="13" t="s">
        <v>72</v>
      </c>
      <c r="AY1260" s="157" t="s">
        <v>166</v>
      </c>
    </row>
    <row r="1261" spans="2:51" s="13" customFormat="1">
      <c r="B1261" s="156"/>
      <c r="D1261" s="150" t="s">
        <v>177</v>
      </c>
      <c r="E1261" s="157" t="s">
        <v>19</v>
      </c>
      <c r="F1261" s="158" t="s">
        <v>1397</v>
      </c>
      <c r="H1261" s="159">
        <v>0.22500000000000001</v>
      </c>
      <c r="I1261" s="160"/>
      <c r="L1261" s="156"/>
      <c r="M1261" s="161"/>
      <c r="T1261" s="162"/>
      <c r="AT1261" s="157" t="s">
        <v>177</v>
      </c>
      <c r="AU1261" s="157" t="s">
        <v>85</v>
      </c>
      <c r="AV1261" s="13" t="s">
        <v>85</v>
      </c>
      <c r="AW1261" s="13" t="s">
        <v>33</v>
      </c>
      <c r="AX1261" s="13" t="s">
        <v>72</v>
      </c>
      <c r="AY1261" s="157" t="s">
        <v>166</v>
      </c>
    </row>
    <row r="1262" spans="2:51" s="13" customFormat="1">
      <c r="B1262" s="156"/>
      <c r="D1262" s="150" t="s">
        <v>177</v>
      </c>
      <c r="E1262" s="157" t="s">
        <v>19</v>
      </c>
      <c r="F1262" s="158" t="s">
        <v>1398</v>
      </c>
      <c r="H1262" s="159">
        <v>2.9820000000000002</v>
      </c>
      <c r="I1262" s="160"/>
      <c r="L1262" s="156"/>
      <c r="M1262" s="161"/>
      <c r="T1262" s="162"/>
      <c r="AT1262" s="157" t="s">
        <v>177</v>
      </c>
      <c r="AU1262" s="157" t="s">
        <v>85</v>
      </c>
      <c r="AV1262" s="13" t="s">
        <v>85</v>
      </c>
      <c r="AW1262" s="13" t="s">
        <v>33</v>
      </c>
      <c r="AX1262" s="13" t="s">
        <v>72</v>
      </c>
      <c r="AY1262" s="157" t="s">
        <v>166</v>
      </c>
    </row>
    <row r="1263" spans="2:51" s="13" customFormat="1">
      <c r="B1263" s="156"/>
      <c r="D1263" s="150" t="s">
        <v>177</v>
      </c>
      <c r="E1263" s="157" t="s">
        <v>19</v>
      </c>
      <c r="F1263" s="158" t="s">
        <v>339</v>
      </c>
      <c r="H1263" s="159">
        <v>5.5679999999999996</v>
      </c>
      <c r="I1263" s="160"/>
      <c r="L1263" s="156"/>
      <c r="M1263" s="161"/>
      <c r="T1263" s="162"/>
      <c r="AT1263" s="157" t="s">
        <v>177</v>
      </c>
      <c r="AU1263" s="157" t="s">
        <v>85</v>
      </c>
      <c r="AV1263" s="13" t="s">
        <v>85</v>
      </c>
      <c r="AW1263" s="13" t="s">
        <v>33</v>
      </c>
      <c r="AX1263" s="13" t="s">
        <v>72</v>
      </c>
      <c r="AY1263" s="157" t="s">
        <v>166</v>
      </c>
    </row>
    <row r="1264" spans="2:51" s="13" customFormat="1">
      <c r="B1264" s="156"/>
      <c r="D1264" s="150" t="s">
        <v>177</v>
      </c>
      <c r="E1264" s="157" t="s">
        <v>19</v>
      </c>
      <c r="F1264" s="158" t="s">
        <v>338</v>
      </c>
      <c r="H1264" s="159">
        <v>1.7849999999999999</v>
      </c>
      <c r="I1264" s="160"/>
      <c r="L1264" s="156"/>
      <c r="M1264" s="161"/>
      <c r="T1264" s="162"/>
      <c r="AT1264" s="157" t="s">
        <v>177</v>
      </c>
      <c r="AU1264" s="157" t="s">
        <v>85</v>
      </c>
      <c r="AV1264" s="13" t="s">
        <v>85</v>
      </c>
      <c r="AW1264" s="13" t="s">
        <v>33</v>
      </c>
      <c r="AX1264" s="13" t="s">
        <v>72</v>
      </c>
      <c r="AY1264" s="157" t="s">
        <v>166</v>
      </c>
    </row>
    <row r="1265" spans="2:51" s="13" customFormat="1">
      <c r="B1265" s="156"/>
      <c r="D1265" s="150" t="s">
        <v>177</v>
      </c>
      <c r="E1265" s="157" t="s">
        <v>19</v>
      </c>
      <c r="F1265" s="158" t="s">
        <v>613</v>
      </c>
      <c r="H1265" s="159">
        <v>10.68</v>
      </c>
      <c r="I1265" s="160"/>
      <c r="L1265" s="156"/>
      <c r="M1265" s="161"/>
      <c r="T1265" s="162"/>
      <c r="AT1265" s="157" t="s">
        <v>177</v>
      </c>
      <c r="AU1265" s="157" t="s">
        <v>85</v>
      </c>
      <c r="AV1265" s="13" t="s">
        <v>85</v>
      </c>
      <c r="AW1265" s="13" t="s">
        <v>33</v>
      </c>
      <c r="AX1265" s="13" t="s">
        <v>72</v>
      </c>
      <c r="AY1265" s="157" t="s">
        <v>166</v>
      </c>
    </row>
    <row r="1266" spans="2:51" s="13" customFormat="1">
      <c r="B1266" s="156"/>
      <c r="D1266" s="150" t="s">
        <v>177</v>
      </c>
      <c r="E1266" s="157" t="s">
        <v>19</v>
      </c>
      <c r="F1266" s="158" t="s">
        <v>336</v>
      </c>
      <c r="H1266" s="159">
        <v>-0.29199999999999998</v>
      </c>
      <c r="I1266" s="160"/>
      <c r="L1266" s="156"/>
      <c r="M1266" s="161"/>
      <c r="T1266" s="162"/>
      <c r="AT1266" s="157" t="s">
        <v>177</v>
      </c>
      <c r="AU1266" s="157" t="s">
        <v>85</v>
      </c>
      <c r="AV1266" s="13" t="s">
        <v>85</v>
      </c>
      <c r="AW1266" s="13" t="s">
        <v>33</v>
      </c>
      <c r="AX1266" s="13" t="s">
        <v>72</v>
      </c>
      <c r="AY1266" s="157" t="s">
        <v>166</v>
      </c>
    </row>
    <row r="1267" spans="2:51" s="13" customFormat="1">
      <c r="B1267" s="156"/>
      <c r="D1267" s="150" t="s">
        <v>177</v>
      </c>
      <c r="E1267" s="157" t="s">
        <v>19</v>
      </c>
      <c r="F1267" s="158" t="s">
        <v>614</v>
      </c>
      <c r="H1267" s="159">
        <v>3.2</v>
      </c>
      <c r="I1267" s="160"/>
      <c r="L1267" s="156"/>
      <c r="M1267" s="161"/>
      <c r="T1267" s="162"/>
      <c r="AT1267" s="157" t="s">
        <v>177</v>
      </c>
      <c r="AU1267" s="157" t="s">
        <v>85</v>
      </c>
      <c r="AV1267" s="13" t="s">
        <v>85</v>
      </c>
      <c r="AW1267" s="13" t="s">
        <v>33</v>
      </c>
      <c r="AX1267" s="13" t="s">
        <v>72</v>
      </c>
      <c r="AY1267" s="157" t="s">
        <v>166</v>
      </c>
    </row>
    <row r="1268" spans="2:51" s="13" customFormat="1">
      <c r="B1268" s="156"/>
      <c r="D1268" s="150" t="s">
        <v>177</v>
      </c>
      <c r="E1268" s="157" t="s">
        <v>19</v>
      </c>
      <c r="F1268" s="158" t="s">
        <v>1399</v>
      </c>
      <c r="H1268" s="159">
        <v>2.72</v>
      </c>
      <c r="I1268" s="160"/>
      <c r="L1268" s="156"/>
      <c r="M1268" s="161"/>
      <c r="T1268" s="162"/>
      <c r="AT1268" s="157" t="s">
        <v>177</v>
      </c>
      <c r="AU1268" s="157" t="s">
        <v>85</v>
      </c>
      <c r="AV1268" s="13" t="s">
        <v>85</v>
      </c>
      <c r="AW1268" s="13" t="s">
        <v>33</v>
      </c>
      <c r="AX1268" s="13" t="s">
        <v>72</v>
      </c>
      <c r="AY1268" s="157" t="s">
        <v>166</v>
      </c>
    </row>
    <row r="1269" spans="2:51" s="13" customFormat="1">
      <c r="B1269" s="156"/>
      <c r="D1269" s="150" t="s">
        <v>177</v>
      </c>
      <c r="E1269" s="157" t="s">
        <v>19</v>
      </c>
      <c r="F1269" s="158" t="s">
        <v>603</v>
      </c>
      <c r="H1269" s="159">
        <v>0.08</v>
      </c>
      <c r="I1269" s="160"/>
      <c r="L1269" s="156"/>
      <c r="M1269" s="161"/>
      <c r="T1269" s="162"/>
      <c r="AT1269" s="157" t="s">
        <v>177</v>
      </c>
      <c r="AU1269" s="157" t="s">
        <v>85</v>
      </c>
      <c r="AV1269" s="13" t="s">
        <v>85</v>
      </c>
      <c r="AW1269" s="13" t="s">
        <v>33</v>
      </c>
      <c r="AX1269" s="13" t="s">
        <v>72</v>
      </c>
      <c r="AY1269" s="157" t="s">
        <v>166</v>
      </c>
    </row>
    <row r="1270" spans="2:51" s="13" customFormat="1">
      <c r="B1270" s="156"/>
      <c r="D1270" s="150" t="s">
        <v>177</v>
      </c>
      <c r="E1270" s="157" t="s">
        <v>19</v>
      </c>
      <c r="F1270" s="158" t="s">
        <v>603</v>
      </c>
      <c r="H1270" s="159">
        <v>0.08</v>
      </c>
      <c r="I1270" s="160"/>
      <c r="L1270" s="156"/>
      <c r="M1270" s="161"/>
      <c r="T1270" s="162"/>
      <c r="AT1270" s="157" t="s">
        <v>177</v>
      </c>
      <c r="AU1270" s="157" t="s">
        <v>85</v>
      </c>
      <c r="AV1270" s="13" t="s">
        <v>85</v>
      </c>
      <c r="AW1270" s="13" t="s">
        <v>33</v>
      </c>
      <c r="AX1270" s="13" t="s">
        <v>72</v>
      </c>
      <c r="AY1270" s="157" t="s">
        <v>166</v>
      </c>
    </row>
    <row r="1271" spans="2:51" s="13" customFormat="1">
      <c r="B1271" s="156"/>
      <c r="D1271" s="150" t="s">
        <v>177</v>
      </c>
      <c r="E1271" s="157" t="s">
        <v>19</v>
      </c>
      <c r="F1271" s="158" t="s">
        <v>343</v>
      </c>
      <c r="H1271" s="159">
        <v>3.6139999999999999</v>
      </c>
      <c r="I1271" s="160"/>
      <c r="L1271" s="156"/>
      <c r="M1271" s="161"/>
      <c r="T1271" s="162"/>
      <c r="AT1271" s="157" t="s">
        <v>177</v>
      </c>
      <c r="AU1271" s="157" t="s">
        <v>85</v>
      </c>
      <c r="AV1271" s="13" t="s">
        <v>85</v>
      </c>
      <c r="AW1271" s="13" t="s">
        <v>33</v>
      </c>
      <c r="AX1271" s="13" t="s">
        <v>72</v>
      </c>
      <c r="AY1271" s="157" t="s">
        <v>166</v>
      </c>
    </row>
    <row r="1272" spans="2:51" s="13" customFormat="1">
      <c r="B1272" s="156"/>
      <c r="D1272" s="150" t="s">
        <v>177</v>
      </c>
      <c r="E1272" s="157" t="s">
        <v>19</v>
      </c>
      <c r="F1272" s="158" t="s">
        <v>362</v>
      </c>
      <c r="H1272" s="159">
        <v>3.63</v>
      </c>
      <c r="I1272" s="160"/>
      <c r="L1272" s="156"/>
      <c r="M1272" s="161"/>
      <c r="T1272" s="162"/>
      <c r="AT1272" s="157" t="s">
        <v>177</v>
      </c>
      <c r="AU1272" s="157" t="s">
        <v>85</v>
      </c>
      <c r="AV1272" s="13" t="s">
        <v>85</v>
      </c>
      <c r="AW1272" s="13" t="s">
        <v>33</v>
      </c>
      <c r="AX1272" s="13" t="s">
        <v>72</v>
      </c>
      <c r="AY1272" s="157" t="s">
        <v>166</v>
      </c>
    </row>
    <row r="1273" spans="2:51" s="13" customFormat="1">
      <c r="B1273" s="156"/>
      <c r="D1273" s="150" t="s">
        <v>177</v>
      </c>
      <c r="E1273" s="157" t="s">
        <v>19</v>
      </c>
      <c r="F1273" s="158" t="s">
        <v>349</v>
      </c>
      <c r="H1273" s="159">
        <v>1.7849999999999999</v>
      </c>
      <c r="I1273" s="160"/>
      <c r="L1273" s="156"/>
      <c r="M1273" s="161"/>
      <c r="T1273" s="162"/>
      <c r="AT1273" s="157" t="s">
        <v>177</v>
      </c>
      <c r="AU1273" s="157" t="s">
        <v>85</v>
      </c>
      <c r="AV1273" s="13" t="s">
        <v>85</v>
      </c>
      <c r="AW1273" s="13" t="s">
        <v>33</v>
      </c>
      <c r="AX1273" s="13" t="s">
        <v>72</v>
      </c>
      <c r="AY1273" s="157" t="s">
        <v>166</v>
      </c>
    </row>
    <row r="1274" spans="2:51" s="13" customFormat="1">
      <c r="B1274" s="156"/>
      <c r="D1274" s="150" t="s">
        <v>177</v>
      </c>
      <c r="E1274" s="157" t="s">
        <v>19</v>
      </c>
      <c r="F1274" s="158" t="s">
        <v>1400</v>
      </c>
      <c r="H1274" s="159">
        <v>8.8030000000000008</v>
      </c>
      <c r="I1274" s="160"/>
      <c r="L1274" s="156"/>
      <c r="M1274" s="161"/>
      <c r="T1274" s="162"/>
      <c r="AT1274" s="157" t="s">
        <v>177</v>
      </c>
      <c r="AU1274" s="157" t="s">
        <v>85</v>
      </c>
      <c r="AV1274" s="13" t="s">
        <v>85</v>
      </c>
      <c r="AW1274" s="13" t="s">
        <v>33</v>
      </c>
      <c r="AX1274" s="13" t="s">
        <v>72</v>
      </c>
      <c r="AY1274" s="157" t="s">
        <v>166</v>
      </c>
    </row>
    <row r="1275" spans="2:51" s="13" customFormat="1">
      <c r="B1275" s="156"/>
      <c r="D1275" s="150" t="s">
        <v>177</v>
      </c>
      <c r="E1275" s="157" t="s">
        <v>19</v>
      </c>
      <c r="F1275" s="158" t="s">
        <v>614</v>
      </c>
      <c r="H1275" s="159">
        <v>3.2</v>
      </c>
      <c r="I1275" s="160"/>
      <c r="L1275" s="156"/>
      <c r="M1275" s="161"/>
      <c r="T1275" s="162"/>
      <c r="AT1275" s="157" t="s">
        <v>177</v>
      </c>
      <c r="AU1275" s="157" t="s">
        <v>85</v>
      </c>
      <c r="AV1275" s="13" t="s">
        <v>85</v>
      </c>
      <c r="AW1275" s="13" t="s">
        <v>33</v>
      </c>
      <c r="AX1275" s="13" t="s">
        <v>72</v>
      </c>
      <c r="AY1275" s="157" t="s">
        <v>166</v>
      </c>
    </row>
    <row r="1276" spans="2:51" s="13" customFormat="1">
      <c r="B1276" s="156"/>
      <c r="D1276" s="150" t="s">
        <v>177</v>
      </c>
      <c r="E1276" s="157" t="s">
        <v>19</v>
      </c>
      <c r="F1276" s="158" t="s">
        <v>1399</v>
      </c>
      <c r="H1276" s="159">
        <v>2.72</v>
      </c>
      <c r="I1276" s="160"/>
      <c r="L1276" s="156"/>
      <c r="M1276" s="161"/>
      <c r="T1276" s="162"/>
      <c r="AT1276" s="157" t="s">
        <v>177</v>
      </c>
      <c r="AU1276" s="157" t="s">
        <v>85</v>
      </c>
      <c r="AV1276" s="13" t="s">
        <v>85</v>
      </c>
      <c r="AW1276" s="13" t="s">
        <v>33</v>
      </c>
      <c r="AX1276" s="13" t="s">
        <v>72</v>
      </c>
      <c r="AY1276" s="157" t="s">
        <v>166</v>
      </c>
    </row>
    <row r="1277" spans="2:51" s="13" customFormat="1">
      <c r="B1277" s="156"/>
      <c r="D1277" s="150" t="s">
        <v>177</v>
      </c>
      <c r="E1277" s="157" t="s">
        <v>19</v>
      </c>
      <c r="F1277" s="158" t="s">
        <v>603</v>
      </c>
      <c r="H1277" s="159">
        <v>0.08</v>
      </c>
      <c r="I1277" s="160"/>
      <c r="L1277" s="156"/>
      <c r="M1277" s="161"/>
      <c r="T1277" s="162"/>
      <c r="AT1277" s="157" t="s">
        <v>177</v>
      </c>
      <c r="AU1277" s="157" t="s">
        <v>85</v>
      </c>
      <c r="AV1277" s="13" t="s">
        <v>85</v>
      </c>
      <c r="AW1277" s="13" t="s">
        <v>33</v>
      </c>
      <c r="AX1277" s="13" t="s">
        <v>72</v>
      </c>
      <c r="AY1277" s="157" t="s">
        <v>166</v>
      </c>
    </row>
    <row r="1278" spans="2:51" s="13" customFormat="1">
      <c r="B1278" s="156"/>
      <c r="D1278" s="150" t="s">
        <v>177</v>
      </c>
      <c r="E1278" s="157" t="s">
        <v>19</v>
      </c>
      <c r="F1278" s="158" t="s">
        <v>603</v>
      </c>
      <c r="H1278" s="159">
        <v>0.08</v>
      </c>
      <c r="I1278" s="160"/>
      <c r="L1278" s="156"/>
      <c r="M1278" s="161"/>
      <c r="T1278" s="162"/>
      <c r="AT1278" s="157" t="s">
        <v>177</v>
      </c>
      <c r="AU1278" s="157" t="s">
        <v>85</v>
      </c>
      <c r="AV1278" s="13" t="s">
        <v>85</v>
      </c>
      <c r="AW1278" s="13" t="s">
        <v>33</v>
      </c>
      <c r="AX1278" s="13" t="s">
        <v>72</v>
      </c>
      <c r="AY1278" s="157" t="s">
        <v>166</v>
      </c>
    </row>
    <row r="1279" spans="2:51" s="13" customFormat="1">
      <c r="B1279" s="156"/>
      <c r="D1279" s="150" t="s">
        <v>177</v>
      </c>
      <c r="E1279" s="157" t="s">
        <v>19</v>
      </c>
      <c r="F1279" s="158" t="s">
        <v>340</v>
      </c>
      <c r="H1279" s="159">
        <v>1.36</v>
      </c>
      <c r="I1279" s="160"/>
      <c r="L1279" s="156"/>
      <c r="M1279" s="161"/>
      <c r="T1279" s="162"/>
      <c r="AT1279" s="157" t="s">
        <v>177</v>
      </c>
      <c r="AU1279" s="157" t="s">
        <v>85</v>
      </c>
      <c r="AV1279" s="13" t="s">
        <v>85</v>
      </c>
      <c r="AW1279" s="13" t="s">
        <v>33</v>
      </c>
      <c r="AX1279" s="13" t="s">
        <v>72</v>
      </c>
      <c r="AY1279" s="157" t="s">
        <v>166</v>
      </c>
    </row>
    <row r="1280" spans="2:51" s="13" customFormat="1">
      <c r="B1280" s="156"/>
      <c r="D1280" s="150" t="s">
        <v>177</v>
      </c>
      <c r="E1280" s="157" t="s">
        <v>19</v>
      </c>
      <c r="F1280" s="158" t="s">
        <v>603</v>
      </c>
      <c r="H1280" s="159">
        <v>0.08</v>
      </c>
      <c r="I1280" s="160"/>
      <c r="L1280" s="156"/>
      <c r="M1280" s="161"/>
      <c r="T1280" s="162"/>
      <c r="AT1280" s="157" t="s">
        <v>177</v>
      </c>
      <c r="AU1280" s="157" t="s">
        <v>85</v>
      </c>
      <c r="AV1280" s="13" t="s">
        <v>85</v>
      </c>
      <c r="AW1280" s="13" t="s">
        <v>33</v>
      </c>
      <c r="AX1280" s="13" t="s">
        <v>72</v>
      </c>
      <c r="AY1280" s="157" t="s">
        <v>166</v>
      </c>
    </row>
    <row r="1281" spans="2:65" s="14" customFormat="1">
      <c r="B1281" s="163"/>
      <c r="D1281" s="150" t="s">
        <v>177</v>
      </c>
      <c r="E1281" s="164" t="s">
        <v>19</v>
      </c>
      <c r="F1281" s="165" t="s">
        <v>217</v>
      </c>
      <c r="H1281" s="166">
        <v>81.620999999999981</v>
      </c>
      <c r="I1281" s="167"/>
      <c r="L1281" s="163"/>
      <c r="M1281" s="168"/>
      <c r="T1281" s="169"/>
      <c r="AT1281" s="164" t="s">
        <v>177</v>
      </c>
      <c r="AU1281" s="164" t="s">
        <v>85</v>
      </c>
      <c r="AV1281" s="14" t="s">
        <v>184</v>
      </c>
      <c r="AW1281" s="14" t="s">
        <v>33</v>
      </c>
      <c r="AX1281" s="14" t="s">
        <v>72</v>
      </c>
      <c r="AY1281" s="164" t="s">
        <v>166</v>
      </c>
    </row>
    <row r="1282" spans="2:65" s="12" customFormat="1">
      <c r="B1282" s="149"/>
      <c r="D1282" s="150" t="s">
        <v>177</v>
      </c>
      <c r="E1282" s="151" t="s">
        <v>19</v>
      </c>
      <c r="F1282" s="152" t="s">
        <v>634</v>
      </c>
      <c r="H1282" s="151" t="s">
        <v>19</v>
      </c>
      <c r="I1282" s="153"/>
      <c r="L1282" s="149"/>
      <c r="M1282" s="154"/>
      <c r="T1282" s="155"/>
      <c r="AT1282" s="151" t="s">
        <v>177</v>
      </c>
      <c r="AU1282" s="151" t="s">
        <v>85</v>
      </c>
      <c r="AV1282" s="12" t="s">
        <v>79</v>
      </c>
      <c r="AW1282" s="12" t="s">
        <v>33</v>
      </c>
      <c r="AX1282" s="12" t="s">
        <v>72</v>
      </c>
      <c r="AY1282" s="151" t="s">
        <v>166</v>
      </c>
    </row>
    <row r="1283" spans="2:65" s="13" customFormat="1">
      <c r="B1283" s="156"/>
      <c r="D1283" s="150" t="s">
        <v>177</v>
      </c>
      <c r="E1283" s="157" t="s">
        <v>19</v>
      </c>
      <c r="F1283" s="158" t="s">
        <v>635</v>
      </c>
      <c r="H1283" s="159">
        <v>27.9</v>
      </c>
      <c r="I1283" s="160"/>
      <c r="L1283" s="156"/>
      <c r="M1283" s="161"/>
      <c r="T1283" s="162"/>
      <c r="AT1283" s="157" t="s">
        <v>177</v>
      </c>
      <c r="AU1283" s="157" t="s">
        <v>85</v>
      </c>
      <c r="AV1283" s="13" t="s">
        <v>85</v>
      </c>
      <c r="AW1283" s="13" t="s">
        <v>33</v>
      </c>
      <c r="AX1283" s="13" t="s">
        <v>72</v>
      </c>
      <c r="AY1283" s="157" t="s">
        <v>166</v>
      </c>
    </row>
    <row r="1284" spans="2:65" s="15" customFormat="1">
      <c r="B1284" s="170"/>
      <c r="D1284" s="150" t="s">
        <v>177</v>
      </c>
      <c r="E1284" s="171" t="s">
        <v>19</v>
      </c>
      <c r="F1284" s="172" t="s">
        <v>228</v>
      </c>
      <c r="H1284" s="173">
        <v>130.68599999999998</v>
      </c>
      <c r="I1284" s="174"/>
      <c r="L1284" s="170"/>
      <c r="M1284" s="175"/>
      <c r="T1284" s="176"/>
      <c r="AT1284" s="171" t="s">
        <v>177</v>
      </c>
      <c r="AU1284" s="171" t="s">
        <v>85</v>
      </c>
      <c r="AV1284" s="15" t="s">
        <v>173</v>
      </c>
      <c r="AW1284" s="15" t="s">
        <v>33</v>
      </c>
      <c r="AX1284" s="15" t="s">
        <v>79</v>
      </c>
      <c r="AY1284" s="171" t="s">
        <v>166</v>
      </c>
    </row>
    <row r="1285" spans="2:65" s="1" customFormat="1" ht="16.5" customHeight="1">
      <c r="B1285" s="33"/>
      <c r="C1285" s="132" t="s">
        <v>1401</v>
      </c>
      <c r="D1285" s="132" t="s">
        <v>168</v>
      </c>
      <c r="E1285" s="133" t="s">
        <v>1402</v>
      </c>
      <c r="F1285" s="134" t="s">
        <v>1403</v>
      </c>
      <c r="G1285" s="135" t="s">
        <v>232</v>
      </c>
      <c r="H1285" s="136">
        <v>45.176000000000002</v>
      </c>
      <c r="I1285" s="137"/>
      <c r="J1285" s="138">
        <f>ROUND(I1285*H1285,2)</f>
        <v>0</v>
      </c>
      <c r="K1285" s="134" t="s">
        <v>172</v>
      </c>
      <c r="L1285" s="33"/>
      <c r="M1285" s="139" t="s">
        <v>19</v>
      </c>
      <c r="N1285" s="140" t="s">
        <v>44</v>
      </c>
      <c r="P1285" s="141">
        <f>O1285*H1285</f>
        <v>0</v>
      </c>
      <c r="Q1285" s="141">
        <v>1.5E-3</v>
      </c>
      <c r="R1285" s="141">
        <f>Q1285*H1285</f>
        <v>6.7764000000000005E-2</v>
      </c>
      <c r="S1285" s="141">
        <v>0</v>
      </c>
      <c r="T1285" s="142">
        <f>S1285*H1285</f>
        <v>0</v>
      </c>
      <c r="AR1285" s="143" t="s">
        <v>291</v>
      </c>
      <c r="AT1285" s="143" t="s">
        <v>168</v>
      </c>
      <c r="AU1285" s="143" t="s">
        <v>85</v>
      </c>
      <c r="AY1285" s="18" t="s">
        <v>166</v>
      </c>
      <c r="BE1285" s="144">
        <f>IF(N1285="základní",J1285,0)</f>
        <v>0</v>
      </c>
      <c r="BF1285" s="144">
        <f>IF(N1285="snížená",J1285,0)</f>
        <v>0</v>
      </c>
      <c r="BG1285" s="144">
        <f>IF(N1285="zákl. přenesená",J1285,0)</f>
        <v>0</v>
      </c>
      <c r="BH1285" s="144">
        <f>IF(N1285="sníž. přenesená",J1285,0)</f>
        <v>0</v>
      </c>
      <c r="BI1285" s="144">
        <f>IF(N1285="nulová",J1285,0)</f>
        <v>0</v>
      </c>
      <c r="BJ1285" s="18" t="s">
        <v>85</v>
      </c>
      <c r="BK1285" s="144">
        <f>ROUND(I1285*H1285,2)</f>
        <v>0</v>
      </c>
      <c r="BL1285" s="18" t="s">
        <v>291</v>
      </c>
      <c r="BM1285" s="143" t="s">
        <v>1404</v>
      </c>
    </row>
    <row r="1286" spans="2:65" s="1" customFormat="1">
      <c r="B1286" s="33"/>
      <c r="D1286" s="145" t="s">
        <v>175</v>
      </c>
      <c r="F1286" s="146" t="s">
        <v>1405</v>
      </c>
      <c r="I1286" s="147"/>
      <c r="L1286" s="33"/>
      <c r="M1286" s="148"/>
      <c r="T1286" s="54"/>
      <c r="AT1286" s="18" t="s">
        <v>175</v>
      </c>
      <c r="AU1286" s="18" t="s">
        <v>85</v>
      </c>
    </row>
    <row r="1287" spans="2:65" s="12" customFormat="1">
      <c r="B1287" s="149"/>
      <c r="D1287" s="150" t="s">
        <v>177</v>
      </c>
      <c r="E1287" s="151" t="s">
        <v>19</v>
      </c>
      <c r="F1287" s="152" t="s">
        <v>1406</v>
      </c>
      <c r="H1287" s="151" t="s">
        <v>19</v>
      </c>
      <c r="I1287" s="153"/>
      <c r="L1287" s="149"/>
      <c r="M1287" s="154"/>
      <c r="T1287" s="155"/>
      <c r="AT1287" s="151" t="s">
        <v>177</v>
      </c>
      <c r="AU1287" s="151" t="s">
        <v>85</v>
      </c>
      <c r="AV1287" s="12" t="s">
        <v>79</v>
      </c>
      <c r="AW1287" s="12" t="s">
        <v>33</v>
      </c>
      <c r="AX1287" s="12" t="s">
        <v>72</v>
      </c>
      <c r="AY1287" s="151" t="s">
        <v>166</v>
      </c>
    </row>
    <row r="1288" spans="2:65" s="13" customFormat="1">
      <c r="B1288" s="156"/>
      <c r="D1288" s="150" t="s">
        <v>177</v>
      </c>
      <c r="E1288" s="157" t="s">
        <v>19</v>
      </c>
      <c r="F1288" s="158" t="s">
        <v>332</v>
      </c>
      <c r="H1288" s="159">
        <v>3.7949999999999999</v>
      </c>
      <c r="I1288" s="160"/>
      <c r="L1288" s="156"/>
      <c r="M1288" s="161"/>
      <c r="T1288" s="162"/>
      <c r="AT1288" s="157" t="s">
        <v>177</v>
      </c>
      <c r="AU1288" s="157" t="s">
        <v>85</v>
      </c>
      <c r="AV1288" s="13" t="s">
        <v>85</v>
      </c>
      <c r="AW1288" s="13" t="s">
        <v>33</v>
      </c>
      <c r="AX1288" s="13" t="s">
        <v>72</v>
      </c>
      <c r="AY1288" s="157" t="s">
        <v>166</v>
      </c>
    </row>
    <row r="1289" spans="2:65" s="13" customFormat="1">
      <c r="B1289" s="156"/>
      <c r="D1289" s="150" t="s">
        <v>177</v>
      </c>
      <c r="E1289" s="157" t="s">
        <v>19</v>
      </c>
      <c r="F1289" s="158" t="s">
        <v>325</v>
      </c>
      <c r="H1289" s="159">
        <v>11.542999999999999</v>
      </c>
      <c r="I1289" s="160"/>
      <c r="L1289" s="156"/>
      <c r="M1289" s="161"/>
      <c r="T1289" s="162"/>
      <c r="AT1289" s="157" t="s">
        <v>177</v>
      </c>
      <c r="AU1289" s="157" t="s">
        <v>85</v>
      </c>
      <c r="AV1289" s="13" t="s">
        <v>85</v>
      </c>
      <c r="AW1289" s="13" t="s">
        <v>33</v>
      </c>
      <c r="AX1289" s="13" t="s">
        <v>72</v>
      </c>
      <c r="AY1289" s="157" t="s">
        <v>166</v>
      </c>
    </row>
    <row r="1290" spans="2:65" s="14" customFormat="1">
      <c r="B1290" s="163"/>
      <c r="D1290" s="150" t="s">
        <v>177</v>
      </c>
      <c r="E1290" s="164" t="s">
        <v>19</v>
      </c>
      <c r="F1290" s="165" t="s">
        <v>217</v>
      </c>
      <c r="H1290" s="166">
        <v>15.337999999999999</v>
      </c>
      <c r="I1290" s="167"/>
      <c r="L1290" s="163"/>
      <c r="M1290" s="168"/>
      <c r="T1290" s="169"/>
      <c r="AT1290" s="164" t="s">
        <v>177</v>
      </c>
      <c r="AU1290" s="164" t="s">
        <v>85</v>
      </c>
      <c r="AV1290" s="14" t="s">
        <v>184</v>
      </c>
      <c r="AW1290" s="14" t="s">
        <v>33</v>
      </c>
      <c r="AX1290" s="14" t="s">
        <v>72</v>
      </c>
      <c r="AY1290" s="164" t="s">
        <v>166</v>
      </c>
    </row>
    <row r="1291" spans="2:65" s="12" customFormat="1">
      <c r="B1291" s="149"/>
      <c r="D1291" s="150" t="s">
        <v>177</v>
      </c>
      <c r="E1291" s="151" t="s">
        <v>19</v>
      </c>
      <c r="F1291" s="152" t="s">
        <v>1407</v>
      </c>
      <c r="H1291" s="151" t="s">
        <v>19</v>
      </c>
      <c r="I1291" s="153"/>
      <c r="L1291" s="149"/>
      <c r="M1291" s="154"/>
      <c r="T1291" s="155"/>
      <c r="AT1291" s="151" t="s">
        <v>177</v>
      </c>
      <c r="AU1291" s="151" t="s">
        <v>85</v>
      </c>
      <c r="AV1291" s="12" t="s">
        <v>79</v>
      </c>
      <c r="AW1291" s="12" t="s">
        <v>33</v>
      </c>
      <c r="AX1291" s="12" t="s">
        <v>72</v>
      </c>
      <c r="AY1291" s="151" t="s">
        <v>166</v>
      </c>
    </row>
    <row r="1292" spans="2:65" s="13" customFormat="1">
      <c r="B1292" s="156"/>
      <c r="D1292" s="150" t="s">
        <v>177</v>
      </c>
      <c r="E1292" s="157" t="s">
        <v>19</v>
      </c>
      <c r="F1292" s="158" t="s">
        <v>349</v>
      </c>
      <c r="H1292" s="159">
        <v>1.7849999999999999</v>
      </c>
      <c r="I1292" s="160"/>
      <c r="L1292" s="156"/>
      <c r="M1292" s="161"/>
      <c r="T1292" s="162"/>
      <c r="AT1292" s="157" t="s">
        <v>177</v>
      </c>
      <c r="AU1292" s="157" t="s">
        <v>85</v>
      </c>
      <c r="AV1292" s="13" t="s">
        <v>85</v>
      </c>
      <c r="AW1292" s="13" t="s">
        <v>33</v>
      </c>
      <c r="AX1292" s="13" t="s">
        <v>72</v>
      </c>
      <c r="AY1292" s="157" t="s">
        <v>166</v>
      </c>
    </row>
    <row r="1293" spans="2:65" s="13" customFormat="1">
      <c r="B1293" s="156"/>
      <c r="D1293" s="150" t="s">
        <v>177</v>
      </c>
      <c r="E1293" s="157" t="s">
        <v>19</v>
      </c>
      <c r="F1293" s="158" t="s">
        <v>348</v>
      </c>
      <c r="H1293" s="159">
        <v>8.8320000000000007</v>
      </c>
      <c r="I1293" s="160"/>
      <c r="L1293" s="156"/>
      <c r="M1293" s="161"/>
      <c r="T1293" s="162"/>
      <c r="AT1293" s="157" t="s">
        <v>177</v>
      </c>
      <c r="AU1293" s="157" t="s">
        <v>85</v>
      </c>
      <c r="AV1293" s="13" t="s">
        <v>85</v>
      </c>
      <c r="AW1293" s="13" t="s">
        <v>33</v>
      </c>
      <c r="AX1293" s="13" t="s">
        <v>72</v>
      </c>
      <c r="AY1293" s="157" t="s">
        <v>166</v>
      </c>
    </row>
    <row r="1294" spans="2:65" s="13" customFormat="1">
      <c r="B1294" s="156"/>
      <c r="D1294" s="150" t="s">
        <v>177</v>
      </c>
      <c r="E1294" s="157" t="s">
        <v>19</v>
      </c>
      <c r="F1294" s="158" t="s">
        <v>343</v>
      </c>
      <c r="H1294" s="159">
        <v>3.6139999999999999</v>
      </c>
      <c r="I1294" s="160"/>
      <c r="L1294" s="156"/>
      <c r="M1294" s="161"/>
      <c r="T1294" s="162"/>
      <c r="AT1294" s="157" t="s">
        <v>177</v>
      </c>
      <c r="AU1294" s="157" t="s">
        <v>85</v>
      </c>
      <c r="AV1294" s="13" t="s">
        <v>85</v>
      </c>
      <c r="AW1294" s="13" t="s">
        <v>33</v>
      </c>
      <c r="AX1294" s="13" t="s">
        <v>72</v>
      </c>
      <c r="AY1294" s="157" t="s">
        <v>166</v>
      </c>
    </row>
    <row r="1295" spans="2:65" s="13" customFormat="1">
      <c r="B1295" s="156"/>
      <c r="D1295" s="150" t="s">
        <v>177</v>
      </c>
      <c r="E1295" s="157" t="s">
        <v>19</v>
      </c>
      <c r="F1295" s="158" t="s">
        <v>362</v>
      </c>
      <c r="H1295" s="159">
        <v>3.63</v>
      </c>
      <c r="I1295" s="160"/>
      <c r="L1295" s="156"/>
      <c r="M1295" s="161"/>
      <c r="T1295" s="162"/>
      <c r="AT1295" s="157" t="s">
        <v>177</v>
      </c>
      <c r="AU1295" s="157" t="s">
        <v>85</v>
      </c>
      <c r="AV1295" s="13" t="s">
        <v>85</v>
      </c>
      <c r="AW1295" s="13" t="s">
        <v>33</v>
      </c>
      <c r="AX1295" s="13" t="s">
        <v>72</v>
      </c>
      <c r="AY1295" s="157" t="s">
        <v>166</v>
      </c>
    </row>
    <row r="1296" spans="2:65" s="13" customFormat="1">
      <c r="B1296" s="156"/>
      <c r="D1296" s="150" t="s">
        <v>177</v>
      </c>
      <c r="E1296" s="157" t="s">
        <v>19</v>
      </c>
      <c r="F1296" s="158" t="s">
        <v>349</v>
      </c>
      <c r="H1296" s="159">
        <v>1.7849999999999999</v>
      </c>
      <c r="I1296" s="160"/>
      <c r="L1296" s="156"/>
      <c r="M1296" s="161"/>
      <c r="T1296" s="162"/>
      <c r="AT1296" s="157" t="s">
        <v>177</v>
      </c>
      <c r="AU1296" s="157" t="s">
        <v>85</v>
      </c>
      <c r="AV1296" s="13" t="s">
        <v>85</v>
      </c>
      <c r="AW1296" s="13" t="s">
        <v>33</v>
      </c>
      <c r="AX1296" s="13" t="s">
        <v>72</v>
      </c>
      <c r="AY1296" s="157" t="s">
        <v>166</v>
      </c>
    </row>
    <row r="1297" spans="2:65" s="13" customFormat="1">
      <c r="B1297" s="156"/>
      <c r="D1297" s="150" t="s">
        <v>177</v>
      </c>
      <c r="E1297" s="157" t="s">
        <v>19</v>
      </c>
      <c r="F1297" s="158" t="s">
        <v>348</v>
      </c>
      <c r="H1297" s="159">
        <v>8.8320000000000007</v>
      </c>
      <c r="I1297" s="160"/>
      <c r="L1297" s="156"/>
      <c r="M1297" s="161"/>
      <c r="T1297" s="162"/>
      <c r="AT1297" s="157" t="s">
        <v>177</v>
      </c>
      <c r="AU1297" s="157" t="s">
        <v>85</v>
      </c>
      <c r="AV1297" s="13" t="s">
        <v>85</v>
      </c>
      <c r="AW1297" s="13" t="s">
        <v>33</v>
      </c>
      <c r="AX1297" s="13" t="s">
        <v>72</v>
      </c>
      <c r="AY1297" s="157" t="s">
        <v>166</v>
      </c>
    </row>
    <row r="1298" spans="2:65" s="13" customFormat="1">
      <c r="B1298" s="156"/>
      <c r="D1298" s="150" t="s">
        <v>177</v>
      </c>
      <c r="E1298" s="157" t="s">
        <v>19</v>
      </c>
      <c r="F1298" s="158" t="s">
        <v>340</v>
      </c>
      <c r="H1298" s="159">
        <v>1.36</v>
      </c>
      <c r="I1298" s="160"/>
      <c r="L1298" s="156"/>
      <c r="M1298" s="161"/>
      <c r="T1298" s="162"/>
      <c r="AT1298" s="157" t="s">
        <v>177</v>
      </c>
      <c r="AU1298" s="157" t="s">
        <v>85</v>
      </c>
      <c r="AV1298" s="13" t="s">
        <v>85</v>
      </c>
      <c r="AW1298" s="13" t="s">
        <v>33</v>
      </c>
      <c r="AX1298" s="13" t="s">
        <v>72</v>
      </c>
      <c r="AY1298" s="157" t="s">
        <v>166</v>
      </c>
    </row>
    <row r="1299" spans="2:65" s="14" customFormat="1">
      <c r="B1299" s="163"/>
      <c r="D1299" s="150" t="s">
        <v>177</v>
      </c>
      <c r="E1299" s="164" t="s">
        <v>19</v>
      </c>
      <c r="F1299" s="165" t="s">
        <v>217</v>
      </c>
      <c r="H1299" s="166">
        <v>29.838000000000001</v>
      </c>
      <c r="I1299" s="167"/>
      <c r="L1299" s="163"/>
      <c r="M1299" s="168"/>
      <c r="T1299" s="169"/>
      <c r="AT1299" s="164" t="s">
        <v>177</v>
      </c>
      <c r="AU1299" s="164" t="s">
        <v>85</v>
      </c>
      <c r="AV1299" s="14" t="s">
        <v>184</v>
      </c>
      <c r="AW1299" s="14" t="s">
        <v>33</v>
      </c>
      <c r="AX1299" s="14" t="s">
        <v>72</v>
      </c>
      <c r="AY1299" s="164" t="s">
        <v>166</v>
      </c>
    </row>
    <row r="1300" spans="2:65" s="15" customFormat="1">
      <c r="B1300" s="170"/>
      <c r="D1300" s="150" t="s">
        <v>177</v>
      </c>
      <c r="E1300" s="171" t="s">
        <v>19</v>
      </c>
      <c r="F1300" s="172" t="s">
        <v>228</v>
      </c>
      <c r="H1300" s="173">
        <v>45.176000000000002</v>
      </c>
      <c r="I1300" s="174"/>
      <c r="L1300" s="170"/>
      <c r="M1300" s="175"/>
      <c r="T1300" s="176"/>
      <c r="AT1300" s="171" t="s">
        <v>177</v>
      </c>
      <c r="AU1300" s="171" t="s">
        <v>85</v>
      </c>
      <c r="AV1300" s="15" t="s">
        <v>173</v>
      </c>
      <c r="AW1300" s="15" t="s">
        <v>33</v>
      </c>
      <c r="AX1300" s="15" t="s">
        <v>79</v>
      </c>
      <c r="AY1300" s="171" t="s">
        <v>166</v>
      </c>
    </row>
    <row r="1301" spans="2:65" s="1" customFormat="1" ht="16.5" customHeight="1">
      <c r="B1301" s="33"/>
      <c r="C1301" s="132" t="s">
        <v>1408</v>
      </c>
      <c r="D1301" s="132" t="s">
        <v>168</v>
      </c>
      <c r="E1301" s="133" t="s">
        <v>1409</v>
      </c>
      <c r="F1301" s="134" t="s">
        <v>1410</v>
      </c>
      <c r="G1301" s="135" t="s">
        <v>265</v>
      </c>
      <c r="H1301" s="136">
        <v>43</v>
      </c>
      <c r="I1301" s="137"/>
      <c r="J1301" s="138">
        <f>ROUND(I1301*H1301,2)</f>
        <v>0</v>
      </c>
      <c r="K1301" s="134" t="s">
        <v>172</v>
      </c>
      <c r="L1301" s="33"/>
      <c r="M1301" s="139" t="s">
        <v>19</v>
      </c>
      <c r="N1301" s="140" t="s">
        <v>44</v>
      </c>
      <c r="P1301" s="141">
        <f>O1301*H1301</f>
        <v>0</v>
      </c>
      <c r="Q1301" s="141">
        <v>2.1000000000000001E-4</v>
      </c>
      <c r="R1301" s="141">
        <f>Q1301*H1301</f>
        <v>9.0299999999999998E-3</v>
      </c>
      <c r="S1301" s="141">
        <v>0</v>
      </c>
      <c r="T1301" s="142">
        <f>S1301*H1301</f>
        <v>0</v>
      </c>
      <c r="AR1301" s="143" t="s">
        <v>291</v>
      </c>
      <c r="AT1301" s="143" t="s">
        <v>168</v>
      </c>
      <c r="AU1301" s="143" t="s">
        <v>85</v>
      </c>
      <c r="AY1301" s="18" t="s">
        <v>166</v>
      </c>
      <c r="BE1301" s="144">
        <f>IF(N1301="základní",J1301,0)</f>
        <v>0</v>
      </c>
      <c r="BF1301" s="144">
        <f>IF(N1301="snížená",J1301,0)</f>
        <v>0</v>
      </c>
      <c r="BG1301" s="144">
        <f>IF(N1301="zákl. přenesená",J1301,0)</f>
        <v>0</v>
      </c>
      <c r="BH1301" s="144">
        <f>IF(N1301="sníž. přenesená",J1301,0)</f>
        <v>0</v>
      </c>
      <c r="BI1301" s="144">
        <f>IF(N1301="nulová",J1301,0)</f>
        <v>0</v>
      </c>
      <c r="BJ1301" s="18" t="s">
        <v>85</v>
      </c>
      <c r="BK1301" s="144">
        <f>ROUND(I1301*H1301,2)</f>
        <v>0</v>
      </c>
      <c r="BL1301" s="18" t="s">
        <v>291</v>
      </c>
      <c r="BM1301" s="143" t="s">
        <v>1411</v>
      </c>
    </row>
    <row r="1302" spans="2:65" s="1" customFormat="1">
      <c r="B1302" s="33"/>
      <c r="D1302" s="145" t="s">
        <v>175</v>
      </c>
      <c r="F1302" s="146" t="s">
        <v>1412</v>
      </c>
      <c r="I1302" s="147"/>
      <c r="L1302" s="33"/>
      <c r="M1302" s="148"/>
      <c r="T1302" s="54"/>
      <c r="AT1302" s="18" t="s">
        <v>175</v>
      </c>
      <c r="AU1302" s="18" t="s">
        <v>85</v>
      </c>
    </row>
    <row r="1303" spans="2:65" s="1" customFormat="1" ht="16.5" customHeight="1">
      <c r="B1303" s="33"/>
      <c r="C1303" s="132" t="s">
        <v>1413</v>
      </c>
      <c r="D1303" s="132" t="s">
        <v>168</v>
      </c>
      <c r="E1303" s="133" t="s">
        <v>1414</v>
      </c>
      <c r="F1303" s="134" t="s">
        <v>1415</v>
      </c>
      <c r="G1303" s="135" t="s">
        <v>265</v>
      </c>
      <c r="H1303" s="136">
        <v>7</v>
      </c>
      <c r="I1303" s="137"/>
      <c r="J1303" s="138">
        <f>ROUND(I1303*H1303,2)</f>
        <v>0</v>
      </c>
      <c r="K1303" s="134" t="s">
        <v>172</v>
      </c>
      <c r="L1303" s="33"/>
      <c r="M1303" s="139" t="s">
        <v>19</v>
      </c>
      <c r="N1303" s="140" t="s">
        <v>44</v>
      </c>
      <c r="P1303" s="141">
        <f>O1303*H1303</f>
        <v>0</v>
      </c>
      <c r="Q1303" s="141">
        <v>2.0000000000000001E-4</v>
      </c>
      <c r="R1303" s="141">
        <f>Q1303*H1303</f>
        <v>1.4E-3</v>
      </c>
      <c r="S1303" s="141">
        <v>0</v>
      </c>
      <c r="T1303" s="142">
        <f>S1303*H1303</f>
        <v>0</v>
      </c>
      <c r="AR1303" s="143" t="s">
        <v>291</v>
      </c>
      <c r="AT1303" s="143" t="s">
        <v>168</v>
      </c>
      <c r="AU1303" s="143" t="s">
        <v>85</v>
      </c>
      <c r="AY1303" s="18" t="s">
        <v>166</v>
      </c>
      <c r="BE1303" s="144">
        <f>IF(N1303="základní",J1303,0)</f>
        <v>0</v>
      </c>
      <c r="BF1303" s="144">
        <f>IF(N1303="snížená",J1303,0)</f>
        <v>0</v>
      </c>
      <c r="BG1303" s="144">
        <f>IF(N1303="zákl. přenesená",J1303,0)</f>
        <v>0</v>
      </c>
      <c r="BH1303" s="144">
        <f>IF(N1303="sníž. přenesená",J1303,0)</f>
        <v>0</v>
      </c>
      <c r="BI1303" s="144">
        <f>IF(N1303="nulová",J1303,0)</f>
        <v>0</v>
      </c>
      <c r="BJ1303" s="18" t="s">
        <v>85</v>
      </c>
      <c r="BK1303" s="144">
        <f>ROUND(I1303*H1303,2)</f>
        <v>0</v>
      </c>
      <c r="BL1303" s="18" t="s">
        <v>291</v>
      </c>
      <c r="BM1303" s="143" t="s">
        <v>1416</v>
      </c>
    </row>
    <row r="1304" spans="2:65" s="1" customFormat="1">
      <c r="B1304" s="33"/>
      <c r="D1304" s="145" t="s">
        <v>175</v>
      </c>
      <c r="F1304" s="146" t="s">
        <v>1417</v>
      </c>
      <c r="I1304" s="147"/>
      <c r="L1304" s="33"/>
      <c r="M1304" s="148"/>
      <c r="T1304" s="54"/>
      <c r="AT1304" s="18" t="s">
        <v>175</v>
      </c>
      <c r="AU1304" s="18" t="s">
        <v>85</v>
      </c>
    </row>
    <row r="1305" spans="2:65" s="1" customFormat="1" ht="16.5" customHeight="1">
      <c r="B1305" s="33"/>
      <c r="C1305" s="132" t="s">
        <v>1418</v>
      </c>
      <c r="D1305" s="132" t="s">
        <v>168</v>
      </c>
      <c r="E1305" s="133" t="s">
        <v>1419</v>
      </c>
      <c r="F1305" s="134" t="s">
        <v>1420</v>
      </c>
      <c r="G1305" s="135" t="s">
        <v>257</v>
      </c>
      <c r="H1305" s="136">
        <v>66.84</v>
      </c>
      <c r="I1305" s="137"/>
      <c r="J1305" s="138">
        <f>ROUND(I1305*H1305,2)</f>
        <v>0</v>
      </c>
      <c r="K1305" s="134" t="s">
        <v>172</v>
      </c>
      <c r="L1305" s="33"/>
      <c r="M1305" s="139" t="s">
        <v>19</v>
      </c>
      <c r="N1305" s="140" t="s">
        <v>44</v>
      </c>
      <c r="P1305" s="141">
        <f>O1305*H1305</f>
        <v>0</v>
      </c>
      <c r="Q1305" s="141">
        <v>3.2000000000000003E-4</v>
      </c>
      <c r="R1305" s="141">
        <f>Q1305*H1305</f>
        <v>2.1388800000000003E-2</v>
      </c>
      <c r="S1305" s="141">
        <v>0</v>
      </c>
      <c r="T1305" s="142">
        <f>S1305*H1305</f>
        <v>0</v>
      </c>
      <c r="AR1305" s="143" t="s">
        <v>291</v>
      </c>
      <c r="AT1305" s="143" t="s">
        <v>168</v>
      </c>
      <c r="AU1305" s="143" t="s">
        <v>85</v>
      </c>
      <c r="AY1305" s="18" t="s">
        <v>166</v>
      </c>
      <c r="BE1305" s="144">
        <f>IF(N1305="základní",J1305,0)</f>
        <v>0</v>
      </c>
      <c r="BF1305" s="144">
        <f>IF(N1305="snížená",J1305,0)</f>
        <v>0</v>
      </c>
      <c r="BG1305" s="144">
        <f>IF(N1305="zákl. přenesená",J1305,0)</f>
        <v>0</v>
      </c>
      <c r="BH1305" s="144">
        <f>IF(N1305="sníž. přenesená",J1305,0)</f>
        <v>0</v>
      </c>
      <c r="BI1305" s="144">
        <f>IF(N1305="nulová",J1305,0)</f>
        <v>0</v>
      </c>
      <c r="BJ1305" s="18" t="s">
        <v>85</v>
      </c>
      <c r="BK1305" s="144">
        <f>ROUND(I1305*H1305,2)</f>
        <v>0</v>
      </c>
      <c r="BL1305" s="18" t="s">
        <v>291</v>
      </c>
      <c r="BM1305" s="143" t="s">
        <v>1421</v>
      </c>
    </row>
    <row r="1306" spans="2:65" s="1" customFormat="1">
      <c r="B1306" s="33"/>
      <c r="D1306" s="145" t="s">
        <v>175</v>
      </c>
      <c r="F1306" s="146" t="s">
        <v>1422</v>
      </c>
      <c r="I1306" s="147"/>
      <c r="L1306" s="33"/>
      <c r="M1306" s="148"/>
      <c r="T1306" s="54"/>
      <c r="AT1306" s="18" t="s">
        <v>175</v>
      </c>
      <c r="AU1306" s="18" t="s">
        <v>85</v>
      </c>
    </row>
    <row r="1307" spans="2:65" s="12" customFormat="1">
      <c r="B1307" s="149"/>
      <c r="D1307" s="150" t="s">
        <v>177</v>
      </c>
      <c r="E1307" s="151" t="s">
        <v>19</v>
      </c>
      <c r="F1307" s="152" t="s">
        <v>213</v>
      </c>
      <c r="H1307" s="151" t="s">
        <v>19</v>
      </c>
      <c r="I1307" s="153"/>
      <c r="L1307" s="149"/>
      <c r="M1307" s="154"/>
      <c r="T1307" s="155"/>
      <c r="AT1307" s="151" t="s">
        <v>177</v>
      </c>
      <c r="AU1307" s="151" t="s">
        <v>85</v>
      </c>
      <c r="AV1307" s="12" t="s">
        <v>79</v>
      </c>
      <c r="AW1307" s="12" t="s">
        <v>33</v>
      </c>
      <c r="AX1307" s="12" t="s">
        <v>72</v>
      </c>
      <c r="AY1307" s="151" t="s">
        <v>166</v>
      </c>
    </row>
    <row r="1308" spans="2:65" s="13" customFormat="1">
      <c r="B1308" s="156"/>
      <c r="D1308" s="150" t="s">
        <v>177</v>
      </c>
      <c r="E1308" s="157" t="s">
        <v>19</v>
      </c>
      <c r="F1308" s="158" t="s">
        <v>1423</v>
      </c>
      <c r="H1308" s="159">
        <v>20</v>
      </c>
      <c r="I1308" s="160"/>
      <c r="L1308" s="156"/>
      <c r="M1308" s="161"/>
      <c r="T1308" s="162"/>
      <c r="AT1308" s="157" t="s">
        <v>177</v>
      </c>
      <c r="AU1308" s="157" t="s">
        <v>85</v>
      </c>
      <c r="AV1308" s="13" t="s">
        <v>85</v>
      </c>
      <c r="AW1308" s="13" t="s">
        <v>33</v>
      </c>
      <c r="AX1308" s="13" t="s">
        <v>72</v>
      </c>
      <c r="AY1308" s="157" t="s">
        <v>166</v>
      </c>
    </row>
    <row r="1309" spans="2:65" s="12" customFormat="1">
      <c r="B1309" s="149"/>
      <c r="D1309" s="150" t="s">
        <v>177</v>
      </c>
      <c r="E1309" s="151" t="s">
        <v>19</v>
      </c>
      <c r="F1309" s="152" t="s">
        <v>218</v>
      </c>
      <c r="H1309" s="151" t="s">
        <v>19</v>
      </c>
      <c r="I1309" s="153"/>
      <c r="L1309" s="149"/>
      <c r="M1309" s="154"/>
      <c r="T1309" s="155"/>
      <c r="AT1309" s="151" t="s">
        <v>177</v>
      </c>
      <c r="AU1309" s="151" t="s">
        <v>85</v>
      </c>
      <c r="AV1309" s="12" t="s">
        <v>79</v>
      </c>
      <c r="AW1309" s="12" t="s">
        <v>33</v>
      </c>
      <c r="AX1309" s="12" t="s">
        <v>72</v>
      </c>
      <c r="AY1309" s="151" t="s">
        <v>166</v>
      </c>
    </row>
    <row r="1310" spans="2:65" s="13" customFormat="1" ht="22.5">
      <c r="B1310" s="156"/>
      <c r="D1310" s="150" t="s">
        <v>177</v>
      </c>
      <c r="E1310" s="157" t="s">
        <v>19</v>
      </c>
      <c r="F1310" s="158" t="s">
        <v>1424</v>
      </c>
      <c r="H1310" s="159">
        <v>46.84</v>
      </c>
      <c r="I1310" s="160"/>
      <c r="L1310" s="156"/>
      <c r="M1310" s="161"/>
      <c r="T1310" s="162"/>
      <c r="AT1310" s="157" t="s">
        <v>177</v>
      </c>
      <c r="AU1310" s="157" t="s">
        <v>85</v>
      </c>
      <c r="AV1310" s="13" t="s">
        <v>85</v>
      </c>
      <c r="AW1310" s="13" t="s">
        <v>33</v>
      </c>
      <c r="AX1310" s="13" t="s">
        <v>72</v>
      </c>
      <c r="AY1310" s="157" t="s">
        <v>166</v>
      </c>
    </row>
    <row r="1311" spans="2:65" s="15" customFormat="1">
      <c r="B1311" s="170"/>
      <c r="D1311" s="150" t="s">
        <v>177</v>
      </c>
      <c r="E1311" s="171" t="s">
        <v>19</v>
      </c>
      <c r="F1311" s="172" t="s">
        <v>228</v>
      </c>
      <c r="H1311" s="173">
        <v>66.84</v>
      </c>
      <c r="I1311" s="174"/>
      <c r="L1311" s="170"/>
      <c r="M1311" s="175"/>
      <c r="T1311" s="176"/>
      <c r="AT1311" s="171" t="s">
        <v>177</v>
      </c>
      <c r="AU1311" s="171" t="s">
        <v>85</v>
      </c>
      <c r="AV1311" s="15" t="s">
        <v>173</v>
      </c>
      <c r="AW1311" s="15" t="s">
        <v>33</v>
      </c>
      <c r="AX1311" s="15" t="s">
        <v>79</v>
      </c>
      <c r="AY1311" s="171" t="s">
        <v>166</v>
      </c>
    </row>
    <row r="1312" spans="2:65" s="1" customFormat="1" ht="16.5" customHeight="1">
      <c r="B1312" s="33"/>
      <c r="C1312" s="132" t="s">
        <v>1425</v>
      </c>
      <c r="D1312" s="132" t="s">
        <v>168</v>
      </c>
      <c r="E1312" s="133" t="s">
        <v>1426</v>
      </c>
      <c r="F1312" s="134" t="s">
        <v>1427</v>
      </c>
      <c r="G1312" s="135" t="s">
        <v>232</v>
      </c>
      <c r="H1312" s="136">
        <v>130.68600000000001</v>
      </c>
      <c r="I1312" s="137"/>
      <c r="J1312" s="138">
        <f>ROUND(I1312*H1312,2)</f>
        <v>0</v>
      </c>
      <c r="K1312" s="134" t="s">
        <v>19</v>
      </c>
      <c r="L1312" s="33"/>
      <c r="M1312" s="139" t="s">
        <v>19</v>
      </c>
      <c r="N1312" s="140" t="s">
        <v>44</v>
      </c>
      <c r="P1312" s="141">
        <f>O1312*H1312</f>
        <v>0</v>
      </c>
      <c r="Q1312" s="141">
        <v>6.3E-3</v>
      </c>
      <c r="R1312" s="141">
        <f>Q1312*H1312</f>
        <v>0.8233218000000001</v>
      </c>
      <c r="S1312" s="141">
        <v>0</v>
      </c>
      <c r="T1312" s="142">
        <f>S1312*H1312</f>
        <v>0</v>
      </c>
      <c r="AR1312" s="143" t="s">
        <v>291</v>
      </c>
      <c r="AT1312" s="143" t="s">
        <v>168</v>
      </c>
      <c r="AU1312" s="143" t="s">
        <v>85</v>
      </c>
      <c r="AY1312" s="18" t="s">
        <v>166</v>
      </c>
      <c r="BE1312" s="144">
        <f>IF(N1312="základní",J1312,0)</f>
        <v>0</v>
      </c>
      <c r="BF1312" s="144">
        <f>IF(N1312="snížená",J1312,0)</f>
        <v>0</v>
      </c>
      <c r="BG1312" s="144">
        <f>IF(N1312="zákl. přenesená",J1312,0)</f>
        <v>0</v>
      </c>
      <c r="BH1312" s="144">
        <f>IF(N1312="sníž. přenesená",J1312,0)</f>
        <v>0</v>
      </c>
      <c r="BI1312" s="144">
        <f>IF(N1312="nulová",J1312,0)</f>
        <v>0</v>
      </c>
      <c r="BJ1312" s="18" t="s">
        <v>85</v>
      </c>
      <c r="BK1312" s="144">
        <f>ROUND(I1312*H1312,2)</f>
        <v>0</v>
      </c>
      <c r="BL1312" s="18" t="s">
        <v>291</v>
      </c>
      <c r="BM1312" s="143" t="s">
        <v>1428</v>
      </c>
    </row>
    <row r="1313" spans="2:65" s="1" customFormat="1" ht="21.75" customHeight="1">
      <c r="B1313" s="33"/>
      <c r="C1313" s="132" t="s">
        <v>1429</v>
      </c>
      <c r="D1313" s="132" t="s">
        <v>168</v>
      </c>
      <c r="E1313" s="133" t="s">
        <v>1430</v>
      </c>
      <c r="F1313" s="134" t="s">
        <v>1431</v>
      </c>
      <c r="G1313" s="135" t="s">
        <v>257</v>
      </c>
      <c r="H1313" s="136">
        <v>114.1</v>
      </c>
      <c r="I1313" s="137"/>
      <c r="J1313" s="138">
        <f>ROUND(I1313*H1313,2)</f>
        <v>0</v>
      </c>
      <c r="K1313" s="134" t="s">
        <v>172</v>
      </c>
      <c r="L1313" s="33"/>
      <c r="M1313" s="139" t="s">
        <v>19</v>
      </c>
      <c r="N1313" s="140" t="s">
        <v>44</v>
      </c>
      <c r="P1313" s="141">
        <f>O1313*H1313</f>
        <v>0</v>
      </c>
      <c r="Q1313" s="141">
        <v>4.2999999999999999E-4</v>
      </c>
      <c r="R1313" s="141">
        <f>Q1313*H1313</f>
        <v>4.9062999999999996E-2</v>
      </c>
      <c r="S1313" s="141">
        <v>0</v>
      </c>
      <c r="T1313" s="142">
        <f>S1313*H1313</f>
        <v>0</v>
      </c>
      <c r="AR1313" s="143" t="s">
        <v>291</v>
      </c>
      <c r="AT1313" s="143" t="s">
        <v>168</v>
      </c>
      <c r="AU1313" s="143" t="s">
        <v>85</v>
      </c>
      <c r="AY1313" s="18" t="s">
        <v>166</v>
      </c>
      <c r="BE1313" s="144">
        <f>IF(N1313="základní",J1313,0)</f>
        <v>0</v>
      </c>
      <c r="BF1313" s="144">
        <f>IF(N1313="snížená",J1313,0)</f>
        <v>0</v>
      </c>
      <c r="BG1313" s="144">
        <f>IF(N1313="zákl. přenesená",J1313,0)</f>
        <v>0</v>
      </c>
      <c r="BH1313" s="144">
        <f>IF(N1313="sníž. přenesená",J1313,0)</f>
        <v>0</v>
      </c>
      <c r="BI1313" s="144">
        <f>IF(N1313="nulová",J1313,0)</f>
        <v>0</v>
      </c>
      <c r="BJ1313" s="18" t="s">
        <v>85</v>
      </c>
      <c r="BK1313" s="144">
        <f>ROUND(I1313*H1313,2)</f>
        <v>0</v>
      </c>
      <c r="BL1313" s="18" t="s">
        <v>291</v>
      </c>
      <c r="BM1313" s="143" t="s">
        <v>1432</v>
      </c>
    </row>
    <row r="1314" spans="2:65" s="1" customFormat="1">
      <c r="B1314" s="33"/>
      <c r="D1314" s="145" t="s">
        <v>175</v>
      </c>
      <c r="F1314" s="146" t="s">
        <v>1433</v>
      </c>
      <c r="I1314" s="147"/>
      <c r="L1314" s="33"/>
      <c r="M1314" s="148"/>
      <c r="T1314" s="54"/>
      <c r="AT1314" s="18" t="s">
        <v>175</v>
      </c>
      <c r="AU1314" s="18" t="s">
        <v>85</v>
      </c>
    </row>
    <row r="1315" spans="2:65" s="12" customFormat="1">
      <c r="B1315" s="149"/>
      <c r="D1315" s="150" t="s">
        <v>177</v>
      </c>
      <c r="E1315" s="151" t="s">
        <v>19</v>
      </c>
      <c r="F1315" s="152" t="s">
        <v>1434</v>
      </c>
      <c r="H1315" s="151" t="s">
        <v>19</v>
      </c>
      <c r="I1315" s="153"/>
      <c r="L1315" s="149"/>
      <c r="M1315" s="154"/>
      <c r="T1315" s="155"/>
      <c r="AT1315" s="151" t="s">
        <v>177</v>
      </c>
      <c r="AU1315" s="151" t="s">
        <v>85</v>
      </c>
      <c r="AV1315" s="12" t="s">
        <v>79</v>
      </c>
      <c r="AW1315" s="12" t="s">
        <v>33</v>
      </c>
      <c r="AX1315" s="12" t="s">
        <v>72</v>
      </c>
      <c r="AY1315" s="151" t="s">
        <v>166</v>
      </c>
    </row>
    <row r="1316" spans="2:65" s="13" customFormat="1">
      <c r="B1316" s="156"/>
      <c r="D1316" s="150" t="s">
        <v>177</v>
      </c>
      <c r="E1316" s="157" t="s">
        <v>19</v>
      </c>
      <c r="F1316" s="158" t="s">
        <v>1435</v>
      </c>
      <c r="H1316" s="159">
        <v>6.2</v>
      </c>
      <c r="I1316" s="160"/>
      <c r="L1316" s="156"/>
      <c r="M1316" s="161"/>
      <c r="T1316" s="162"/>
      <c r="AT1316" s="157" t="s">
        <v>177</v>
      </c>
      <c r="AU1316" s="157" t="s">
        <v>85</v>
      </c>
      <c r="AV1316" s="13" t="s">
        <v>85</v>
      </c>
      <c r="AW1316" s="13" t="s">
        <v>33</v>
      </c>
      <c r="AX1316" s="13" t="s">
        <v>72</v>
      </c>
      <c r="AY1316" s="157" t="s">
        <v>166</v>
      </c>
    </row>
    <row r="1317" spans="2:65" s="12" customFormat="1">
      <c r="B1317" s="149"/>
      <c r="D1317" s="150" t="s">
        <v>177</v>
      </c>
      <c r="E1317" s="151" t="s">
        <v>19</v>
      </c>
      <c r="F1317" s="152" t="s">
        <v>1436</v>
      </c>
      <c r="H1317" s="151" t="s">
        <v>19</v>
      </c>
      <c r="I1317" s="153"/>
      <c r="L1317" s="149"/>
      <c r="M1317" s="154"/>
      <c r="T1317" s="155"/>
      <c r="AT1317" s="151" t="s">
        <v>177</v>
      </c>
      <c r="AU1317" s="151" t="s">
        <v>85</v>
      </c>
      <c r="AV1317" s="12" t="s">
        <v>79</v>
      </c>
      <c r="AW1317" s="12" t="s">
        <v>33</v>
      </c>
      <c r="AX1317" s="12" t="s">
        <v>72</v>
      </c>
      <c r="AY1317" s="151" t="s">
        <v>166</v>
      </c>
    </row>
    <row r="1318" spans="2:65" s="13" customFormat="1" ht="22.5">
      <c r="B1318" s="156"/>
      <c r="D1318" s="150" t="s">
        <v>177</v>
      </c>
      <c r="E1318" s="157" t="s">
        <v>19</v>
      </c>
      <c r="F1318" s="158" t="s">
        <v>1437</v>
      </c>
      <c r="H1318" s="159">
        <v>51.3</v>
      </c>
      <c r="I1318" s="160"/>
      <c r="L1318" s="156"/>
      <c r="M1318" s="161"/>
      <c r="T1318" s="162"/>
      <c r="AT1318" s="157" t="s">
        <v>177</v>
      </c>
      <c r="AU1318" s="157" t="s">
        <v>85</v>
      </c>
      <c r="AV1318" s="13" t="s">
        <v>85</v>
      </c>
      <c r="AW1318" s="13" t="s">
        <v>33</v>
      </c>
      <c r="AX1318" s="13" t="s">
        <v>72</v>
      </c>
      <c r="AY1318" s="157" t="s">
        <v>166</v>
      </c>
    </row>
    <row r="1319" spans="2:65" s="13" customFormat="1">
      <c r="B1319" s="156"/>
      <c r="D1319" s="150" t="s">
        <v>177</v>
      </c>
      <c r="E1319" s="157" t="s">
        <v>19</v>
      </c>
      <c r="F1319" s="158" t="s">
        <v>1438</v>
      </c>
      <c r="H1319" s="159">
        <v>13.4</v>
      </c>
      <c r="I1319" s="160"/>
      <c r="L1319" s="156"/>
      <c r="M1319" s="161"/>
      <c r="T1319" s="162"/>
      <c r="AT1319" s="157" t="s">
        <v>177</v>
      </c>
      <c r="AU1319" s="157" t="s">
        <v>85</v>
      </c>
      <c r="AV1319" s="13" t="s">
        <v>85</v>
      </c>
      <c r="AW1319" s="13" t="s">
        <v>33</v>
      </c>
      <c r="AX1319" s="13" t="s">
        <v>72</v>
      </c>
      <c r="AY1319" s="157" t="s">
        <v>166</v>
      </c>
    </row>
    <row r="1320" spans="2:65" s="12" customFormat="1">
      <c r="B1320" s="149"/>
      <c r="D1320" s="150" t="s">
        <v>177</v>
      </c>
      <c r="E1320" s="151" t="s">
        <v>19</v>
      </c>
      <c r="F1320" s="152" t="s">
        <v>634</v>
      </c>
      <c r="H1320" s="151" t="s">
        <v>19</v>
      </c>
      <c r="I1320" s="153"/>
      <c r="L1320" s="149"/>
      <c r="M1320" s="154"/>
      <c r="T1320" s="155"/>
      <c r="AT1320" s="151" t="s">
        <v>177</v>
      </c>
      <c r="AU1320" s="151" t="s">
        <v>85</v>
      </c>
      <c r="AV1320" s="12" t="s">
        <v>79</v>
      </c>
      <c r="AW1320" s="12" t="s">
        <v>33</v>
      </c>
      <c r="AX1320" s="12" t="s">
        <v>72</v>
      </c>
      <c r="AY1320" s="151" t="s">
        <v>166</v>
      </c>
    </row>
    <row r="1321" spans="2:65" s="13" customFormat="1">
      <c r="B1321" s="156"/>
      <c r="D1321" s="150" t="s">
        <v>177</v>
      </c>
      <c r="E1321" s="157" t="s">
        <v>19</v>
      </c>
      <c r="F1321" s="158" t="s">
        <v>800</v>
      </c>
      <c r="H1321" s="159">
        <v>43.2</v>
      </c>
      <c r="I1321" s="160"/>
      <c r="L1321" s="156"/>
      <c r="M1321" s="161"/>
      <c r="T1321" s="162"/>
      <c r="AT1321" s="157" t="s">
        <v>177</v>
      </c>
      <c r="AU1321" s="157" t="s">
        <v>85</v>
      </c>
      <c r="AV1321" s="13" t="s">
        <v>85</v>
      </c>
      <c r="AW1321" s="13" t="s">
        <v>33</v>
      </c>
      <c r="AX1321" s="13" t="s">
        <v>72</v>
      </c>
      <c r="AY1321" s="157" t="s">
        <v>166</v>
      </c>
    </row>
    <row r="1322" spans="2:65" s="15" customFormat="1">
      <c r="B1322" s="170"/>
      <c r="D1322" s="150" t="s">
        <v>177</v>
      </c>
      <c r="E1322" s="171" t="s">
        <v>19</v>
      </c>
      <c r="F1322" s="172" t="s">
        <v>228</v>
      </c>
      <c r="H1322" s="173">
        <v>114.10000000000001</v>
      </c>
      <c r="I1322" s="174"/>
      <c r="L1322" s="170"/>
      <c r="M1322" s="175"/>
      <c r="T1322" s="176"/>
      <c r="AT1322" s="171" t="s">
        <v>177</v>
      </c>
      <c r="AU1322" s="171" t="s">
        <v>85</v>
      </c>
      <c r="AV1322" s="15" t="s">
        <v>173</v>
      </c>
      <c r="AW1322" s="15" t="s">
        <v>33</v>
      </c>
      <c r="AX1322" s="15" t="s">
        <v>79</v>
      </c>
      <c r="AY1322" s="171" t="s">
        <v>166</v>
      </c>
    </row>
    <row r="1323" spans="2:65" s="1" customFormat="1" ht="16.5" customHeight="1">
      <c r="B1323" s="33"/>
      <c r="C1323" s="177" t="s">
        <v>1439</v>
      </c>
      <c r="D1323" s="177" t="s">
        <v>488</v>
      </c>
      <c r="E1323" s="178" t="s">
        <v>1440</v>
      </c>
      <c r="F1323" s="179" t="s">
        <v>1441</v>
      </c>
      <c r="G1323" s="180" t="s">
        <v>232</v>
      </c>
      <c r="H1323" s="181">
        <v>156.30600000000001</v>
      </c>
      <c r="I1323" s="182"/>
      <c r="J1323" s="183">
        <f>ROUND(I1323*H1323,2)</f>
        <v>0</v>
      </c>
      <c r="K1323" s="179" t="s">
        <v>656</v>
      </c>
      <c r="L1323" s="184"/>
      <c r="M1323" s="185" t="s">
        <v>19</v>
      </c>
      <c r="N1323" s="186" t="s">
        <v>44</v>
      </c>
      <c r="P1323" s="141">
        <f>O1323*H1323</f>
        <v>0</v>
      </c>
      <c r="Q1323" s="141">
        <v>1.7999999999999999E-2</v>
      </c>
      <c r="R1323" s="141">
        <f>Q1323*H1323</f>
        <v>2.8135080000000001</v>
      </c>
      <c r="S1323" s="141">
        <v>0</v>
      </c>
      <c r="T1323" s="142">
        <f>S1323*H1323</f>
        <v>0</v>
      </c>
      <c r="AR1323" s="143" t="s">
        <v>479</v>
      </c>
      <c r="AT1323" s="143" t="s">
        <v>488</v>
      </c>
      <c r="AU1323" s="143" t="s">
        <v>85</v>
      </c>
      <c r="AY1323" s="18" t="s">
        <v>166</v>
      </c>
      <c r="BE1323" s="144">
        <f>IF(N1323="základní",J1323,0)</f>
        <v>0</v>
      </c>
      <c r="BF1323" s="144">
        <f>IF(N1323="snížená",J1323,0)</f>
        <v>0</v>
      </c>
      <c r="BG1323" s="144">
        <f>IF(N1323="zákl. přenesená",J1323,0)</f>
        <v>0</v>
      </c>
      <c r="BH1323" s="144">
        <f>IF(N1323="sníž. přenesená",J1323,0)</f>
        <v>0</v>
      </c>
      <c r="BI1323" s="144">
        <f>IF(N1323="nulová",J1323,0)</f>
        <v>0</v>
      </c>
      <c r="BJ1323" s="18" t="s">
        <v>85</v>
      </c>
      <c r="BK1323" s="144">
        <f>ROUND(I1323*H1323,2)</f>
        <v>0</v>
      </c>
      <c r="BL1323" s="18" t="s">
        <v>291</v>
      </c>
      <c r="BM1323" s="143" t="s">
        <v>1442</v>
      </c>
    </row>
    <row r="1324" spans="2:65" s="13" customFormat="1">
      <c r="B1324" s="156"/>
      <c r="D1324" s="150" t="s">
        <v>177</v>
      </c>
      <c r="E1324" s="157" t="s">
        <v>19</v>
      </c>
      <c r="F1324" s="158" t="s">
        <v>1443</v>
      </c>
      <c r="H1324" s="159">
        <v>142.096</v>
      </c>
      <c r="I1324" s="160"/>
      <c r="L1324" s="156"/>
      <c r="M1324" s="161"/>
      <c r="T1324" s="162"/>
      <c r="AT1324" s="157" t="s">
        <v>177</v>
      </c>
      <c r="AU1324" s="157" t="s">
        <v>85</v>
      </c>
      <c r="AV1324" s="13" t="s">
        <v>85</v>
      </c>
      <c r="AW1324" s="13" t="s">
        <v>33</v>
      </c>
      <c r="AX1324" s="13" t="s">
        <v>79</v>
      </c>
      <c r="AY1324" s="157" t="s">
        <v>166</v>
      </c>
    </row>
    <row r="1325" spans="2:65" s="13" customFormat="1">
      <c r="B1325" s="156"/>
      <c r="D1325" s="150" t="s">
        <v>177</v>
      </c>
      <c r="F1325" s="158" t="s">
        <v>1444</v>
      </c>
      <c r="H1325" s="159">
        <v>156.30600000000001</v>
      </c>
      <c r="I1325" s="160"/>
      <c r="L1325" s="156"/>
      <c r="M1325" s="161"/>
      <c r="T1325" s="162"/>
      <c r="AT1325" s="157" t="s">
        <v>177</v>
      </c>
      <c r="AU1325" s="157" t="s">
        <v>85</v>
      </c>
      <c r="AV1325" s="13" t="s">
        <v>85</v>
      </c>
      <c r="AW1325" s="13" t="s">
        <v>4</v>
      </c>
      <c r="AX1325" s="13" t="s">
        <v>79</v>
      </c>
      <c r="AY1325" s="157" t="s">
        <v>166</v>
      </c>
    </row>
    <row r="1326" spans="2:65" s="1" customFormat="1" ht="16.5" customHeight="1">
      <c r="B1326" s="33"/>
      <c r="C1326" s="132" t="s">
        <v>1445</v>
      </c>
      <c r="D1326" s="132" t="s">
        <v>168</v>
      </c>
      <c r="E1326" s="133" t="s">
        <v>1446</v>
      </c>
      <c r="F1326" s="134" t="s">
        <v>1447</v>
      </c>
      <c r="G1326" s="135" t="s">
        <v>257</v>
      </c>
      <c r="H1326" s="136">
        <v>114.1</v>
      </c>
      <c r="I1326" s="137"/>
      <c r="J1326" s="138">
        <f>ROUND(I1326*H1326,2)</f>
        <v>0</v>
      </c>
      <c r="K1326" s="134" t="s">
        <v>172</v>
      </c>
      <c r="L1326" s="33"/>
      <c r="M1326" s="139" t="s">
        <v>19</v>
      </c>
      <c r="N1326" s="140" t="s">
        <v>44</v>
      </c>
      <c r="P1326" s="141">
        <f>O1326*H1326</f>
        <v>0</v>
      </c>
      <c r="Q1326" s="141">
        <v>0</v>
      </c>
      <c r="R1326" s="141">
        <f>Q1326*H1326</f>
        <v>0</v>
      </c>
      <c r="S1326" s="141">
        <v>0</v>
      </c>
      <c r="T1326" s="142">
        <f>S1326*H1326</f>
        <v>0</v>
      </c>
      <c r="AR1326" s="143" t="s">
        <v>291</v>
      </c>
      <c r="AT1326" s="143" t="s">
        <v>168</v>
      </c>
      <c r="AU1326" s="143" t="s">
        <v>85</v>
      </c>
      <c r="AY1326" s="18" t="s">
        <v>166</v>
      </c>
      <c r="BE1326" s="144">
        <f>IF(N1326="základní",J1326,0)</f>
        <v>0</v>
      </c>
      <c r="BF1326" s="144">
        <f>IF(N1326="snížená",J1326,0)</f>
        <v>0</v>
      </c>
      <c r="BG1326" s="144">
        <f>IF(N1326="zákl. přenesená",J1326,0)</f>
        <v>0</v>
      </c>
      <c r="BH1326" s="144">
        <f>IF(N1326="sníž. přenesená",J1326,0)</f>
        <v>0</v>
      </c>
      <c r="BI1326" s="144">
        <f>IF(N1326="nulová",J1326,0)</f>
        <v>0</v>
      </c>
      <c r="BJ1326" s="18" t="s">
        <v>85</v>
      </c>
      <c r="BK1326" s="144">
        <f>ROUND(I1326*H1326,2)</f>
        <v>0</v>
      </c>
      <c r="BL1326" s="18" t="s">
        <v>291</v>
      </c>
      <c r="BM1326" s="143" t="s">
        <v>1448</v>
      </c>
    </row>
    <row r="1327" spans="2:65" s="1" customFormat="1">
      <c r="B1327" s="33"/>
      <c r="D1327" s="145" t="s">
        <v>175</v>
      </c>
      <c r="F1327" s="146" t="s">
        <v>1449</v>
      </c>
      <c r="I1327" s="147"/>
      <c r="L1327" s="33"/>
      <c r="M1327" s="148"/>
      <c r="T1327" s="54"/>
      <c r="AT1327" s="18" t="s">
        <v>175</v>
      </c>
      <c r="AU1327" s="18" t="s">
        <v>85</v>
      </c>
    </row>
    <row r="1328" spans="2:65" s="1" customFormat="1" ht="16.5" customHeight="1">
      <c r="B1328" s="33"/>
      <c r="C1328" s="132" t="s">
        <v>1450</v>
      </c>
      <c r="D1328" s="132" t="s">
        <v>168</v>
      </c>
      <c r="E1328" s="133" t="s">
        <v>1451</v>
      </c>
      <c r="F1328" s="134" t="s">
        <v>1452</v>
      </c>
      <c r="G1328" s="135" t="s">
        <v>257</v>
      </c>
      <c r="H1328" s="136">
        <v>114.1</v>
      </c>
      <c r="I1328" s="137"/>
      <c r="J1328" s="138">
        <f>ROUND(I1328*H1328,2)</f>
        <v>0</v>
      </c>
      <c r="K1328" s="134" t="s">
        <v>19</v>
      </c>
      <c r="L1328" s="33"/>
      <c r="M1328" s="139" t="s">
        <v>19</v>
      </c>
      <c r="N1328" s="140" t="s">
        <v>44</v>
      </c>
      <c r="P1328" s="141">
        <f>O1328*H1328</f>
        <v>0</v>
      </c>
      <c r="Q1328" s="141">
        <v>0</v>
      </c>
      <c r="R1328" s="141">
        <f>Q1328*H1328</f>
        <v>0</v>
      </c>
      <c r="S1328" s="141">
        <v>0</v>
      </c>
      <c r="T1328" s="142">
        <f>S1328*H1328</f>
        <v>0</v>
      </c>
      <c r="AR1328" s="143" t="s">
        <v>291</v>
      </c>
      <c r="AT1328" s="143" t="s">
        <v>168</v>
      </c>
      <c r="AU1328" s="143" t="s">
        <v>85</v>
      </c>
      <c r="AY1328" s="18" t="s">
        <v>166</v>
      </c>
      <c r="BE1328" s="144">
        <f>IF(N1328="základní",J1328,0)</f>
        <v>0</v>
      </c>
      <c r="BF1328" s="144">
        <f>IF(N1328="snížená",J1328,0)</f>
        <v>0</v>
      </c>
      <c r="BG1328" s="144">
        <f>IF(N1328="zákl. přenesená",J1328,0)</f>
        <v>0</v>
      </c>
      <c r="BH1328" s="144">
        <f>IF(N1328="sníž. přenesená",J1328,0)</f>
        <v>0</v>
      </c>
      <c r="BI1328" s="144">
        <f>IF(N1328="nulová",J1328,0)</f>
        <v>0</v>
      </c>
      <c r="BJ1328" s="18" t="s">
        <v>85</v>
      </c>
      <c r="BK1328" s="144">
        <f>ROUND(I1328*H1328,2)</f>
        <v>0</v>
      </c>
      <c r="BL1328" s="18" t="s">
        <v>291</v>
      </c>
      <c r="BM1328" s="143" t="s">
        <v>1453</v>
      </c>
    </row>
    <row r="1329" spans="2:65" s="1" customFormat="1" ht="16.5" customHeight="1">
      <c r="B1329" s="33"/>
      <c r="C1329" s="132" t="s">
        <v>1454</v>
      </c>
      <c r="D1329" s="132" t="s">
        <v>168</v>
      </c>
      <c r="E1329" s="133" t="s">
        <v>1455</v>
      </c>
      <c r="F1329" s="134" t="s">
        <v>1456</v>
      </c>
      <c r="G1329" s="135" t="s">
        <v>257</v>
      </c>
      <c r="H1329" s="136">
        <v>71.94</v>
      </c>
      <c r="I1329" s="137"/>
      <c r="J1329" s="138">
        <f>ROUND(I1329*H1329,2)</f>
        <v>0</v>
      </c>
      <c r="K1329" s="134" t="s">
        <v>172</v>
      </c>
      <c r="L1329" s="33"/>
      <c r="M1329" s="139" t="s">
        <v>19</v>
      </c>
      <c r="N1329" s="140" t="s">
        <v>44</v>
      </c>
      <c r="P1329" s="141">
        <f>O1329*H1329</f>
        <v>0</v>
      </c>
      <c r="Q1329" s="141">
        <v>3.0000000000000001E-5</v>
      </c>
      <c r="R1329" s="141">
        <f>Q1329*H1329</f>
        <v>2.1581999999999999E-3</v>
      </c>
      <c r="S1329" s="141">
        <v>0</v>
      </c>
      <c r="T1329" s="142">
        <f>S1329*H1329</f>
        <v>0</v>
      </c>
      <c r="AR1329" s="143" t="s">
        <v>291</v>
      </c>
      <c r="AT1329" s="143" t="s">
        <v>168</v>
      </c>
      <c r="AU1329" s="143" t="s">
        <v>85</v>
      </c>
      <c r="AY1329" s="18" t="s">
        <v>166</v>
      </c>
      <c r="BE1329" s="144">
        <f>IF(N1329="základní",J1329,0)</f>
        <v>0</v>
      </c>
      <c r="BF1329" s="144">
        <f>IF(N1329="snížená",J1329,0)</f>
        <v>0</v>
      </c>
      <c r="BG1329" s="144">
        <f>IF(N1329="zákl. přenesená",J1329,0)</f>
        <v>0</v>
      </c>
      <c r="BH1329" s="144">
        <f>IF(N1329="sníž. přenesená",J1329,0)</f>
        <v>0</v>
      </c>
      <c r="BI1329" s="144">
        <f>IF(N1329="nulová",J1329,0)</f>
        <v>0</v>
      </c>
      <c r="BJ1329" s="18" t="s">
        <v>85</v>
      </c>
      <c r="BK1329" s="144">
        <f>ROUND(I1329*H1329,2)</f>
        <v>0</v>
      </c>
      <c r="BL1329" s="18" t="s">
        <v>291</v>
      </c>
      <c r="BM1329" s="143" t="s">
        <v>1457</v>
      </c>
    </row>
    <row r="1330" spans="2:65" s="1" customFormat="1">
      <c r="B1330" s="33"/>
      <c r="D1330" s="145" t="s">
        <v>175</v>
      </c>
      <c r="F1330" s="146" t="s">
        <v>1458</v>
      </c>
      <c r="I1330" s="147"/>
      <c r="L1330" s="33"/>
      <c r="M1330" s="148"/>
      <c r="T1330" s="54"/>
      <c r="AT1330" s="18" t="s">
        <v>175</v>
      </c>
      <c r="AU1330" s="18" t="s">
        <v>85</v>
      </c>
    </row>
    <row r="1331" spans="2:65" s="12" customFormat="1">
      <c r="B1331" s="149"/>
      <c r="D1331" s="150" t="s">
        <v>177</v>
      </c>
      <c r="E1331" s="151" t="s">
        <v>19</v>
      </c>
      <c r="F1331" s="152" t="s">
        <v>1459</v>
      </c>
      <c r="H1331" s="151" t="s">
        <v>19</v>
      </c>
      <c r="I1331" s="153"/>
      <c r="L1331" s="149"/>
      <c r="M1331" s="154"/>
      <c r="T1331" s="155"/>
      <c r="AT1331" s="151" t="s">
        <v>177</v>
      </c>
      <c r="AU1331" s="151" t="s">
        <v>85</v>
      </c>
      <c r="AV1331" s="12" t="s">
        <v>79</v>
      </c>
      <c r="AW1331" s="12" t="s">
        <v>33</v>
      </c>
      <c r="AX1331" s="12" t="s">
        <v>72</v>
      </c>
      <c r="AY1331" s="151" t="s">
        <v>166</v>
      </c>
    </row>
    <row r="1332" spans="2:65" s="12" customFormat="1">
      <c r="B1332" s="149"/>
      <c r="D1332" s="150" t="s">
        <v>177</v>
      </c>
      <c r="E1332" s="151" t="s">
        <v>19</v>
      </c>
      <c r="F1332" s="152" t="s">
        <v>213</v>
      </c>
      <c r="H1332" s="151" t="s">
        <v>19</v>
      </c>
      <c r="I1332" s="153"/>
      <c r="L1332" s="149"/>
      <c r="M1332" s="154"/>
      <c r="T1332" s="155"/>
      <c r="AT1332" s="151" t="s">
        <v>177</v>
      </c>
      <c r="AU1332" s="151" t="s">
        <v>85</v>
      </c>
      <c r="AV1332" s="12" t="s">
        <v>79</v>
      </c>
      <c r="AW1332" s="12" t="s">
        <v>33</v>
      </c>
      <c r="AX1332" s="12" t="s">
        <v>72</v>
      </c>
      <c r="AY1332" s="151" t="s">
        <v>166</v>
      </c>
    </row>
    <row r="1333" spans="2:65" s="13" customFormat="1">
      <c r="B1333" s="156"/>
      <c r="D1333" s="150" t="s">
        <v>177</v>
      </c>
      <c r="E1333" s="157" t="s">
        <v>19</v>
      </c>
      <c r="F1333" s="158" t="s">
        <v>1460</v>
      </c>
      <c r="H1333" s="159">
        <v>20.3</v>
      </c>
      <c r="I1333" s="160"/>
      <c r="L1333" s="156"/>
      <c r="M1333" s="161"/>
      <c r="T1333" s="162"/>
      <c r="AT1333" s="157" t="s">
        <v>177</v>
      </c>
      <c r="AU1333" s="157" t="s">
        <v>85</v>
      </c>
      <c r="AV1333" s="13" t="s">
        <v>85</v>
      </c>
      <c r="AW1333" s="13" t="s">
        <v>33</v>
      </c>
      <c r="AX1333" s="13" t="s">
        <v>72</v>
      </c>
      <c r="AY1333" s="157" t="s">
        <v>166</v>
      </c>
    </row>
    <row r="1334" spans="2:65" s="12" customFormat="1">
      <c r="B1334" s="149"/>
      <c r="D1334" s="150" t="s">
        <v>177</v>
      </c>
      <c r="E1334" s="151" t="s">
        <v>19</v>
      </c>
      <c r="F1334" s="152" t="s">
        <v>218</v>
      </c>
      <c r="H1334" s="151" t="s">
        <v>19</v>
      </c>
      <c r="I1334" s="153"/>
      <c r="L1334" s="149"/>
      <c r="M1334" s="154"/>
      <c r="T1334" s="155"/>
      <c r="AT1334" s="151" t="s">
        <v>177</v>
      </c>
      <c r="AU1334" s="151" t="s">
        <v>85</v>
      </c>
      <c r="AV1334" s="12" t="s">
        <v>79</v>
      </c>
      <c r="AW1334" s="12" t="s">
        <v>33</v>
      </c>
      <c r="AX1334" s="12" t="s">
        <v>72</v>
      </c>
      <c r="AY1334" s="151" t="s">
        <v>166</v>
      </c>
    </row>
    <row r="1335" spans="2:65" s="13" customFormat="1" ht="22.5">
      <c r="B1335" s="156"/>
      <c r="D1335" s="150" t="s">
        <v>177</v>
      </c>
      <c r="E1335" s="157" t="s">
        <v>19</v>
      </c>
      <c r="F1335" s="158" t="s">
        <v>1461</v>
      </c>
      <c r="H1335" s="159">
        <v>52.44</v>
      </c>
      <c r="I1335" s="160"/>
      <c r="L1335" s="156"/>
      <c r="M1335" s="161"/>
      <c r="T1335" s="162"/>
      <c r="AT1335" s="157" t="s">
        <v>177</v>
      </c>
      <c r="AU1335" s="157" t="s">
        <v>85</v>
      </c>
      <c r="AV1335" s="13" t="s">
        <v>85</v>
      </c>
      <c r="AW1335" s="13" t="s">
        <v>33</v>
      </c>
      <c r="AX1335" s="13" t="s">
        <v>72</v>
      </c>
      <c r="AY1335" s="157" t="s">
        <v>166</v>
      </c>
    </row>
    <row r="1336" spans="2:65" s="13" customFormat="1">
      <c r="B1336" s="156"/>
      <c r="D1336" s="150" t="s">
        <v>177</v>
      </c>
      <c r="E1336" s="157" t="s">
        <v>19</v>
      </c>
      <c r="F1336" s="158" t="s">
        <v>1462</v>
      </c>
      <c r="H1336" s="159">
        <v>-0.8</v>
      </c>
      <c r="I1336" s="160"/>
      <c r="L1336" s="156"/>
      <c r="M1336" s="161"/>
      <c r="T1336" s="162"/>
      <c r="AT1336" s="157" t="s">
        <v>177</v>
      </c>
      <c r="AU1336" s="157" t="s">
        <v>85</v>
      </c>
      <c r="AV1336" s="13" t="s">
        <v>85</v>
      </c>
      <c r="AW1336" s="13" t="s">
        <v>33</v>
      </c>
      <c r="AX1336" s="13" t="s">
        <v>72</v>
      </c>
      <c r="AY1336" s="157" t="s">
        <v>166</v>
      </c>
    </row>
    <row r="1337" spans="2:65" s="15" customFormat="1">
      <c r="B1337" s="170"/>
      <c r="D1337" s="150" t="s">
        <v>177</v>
      </c>
      <c r="E1337" s="171" t="s">
        <v>19</v>
      </c>
      <c r="F1337" s="172" t="s">
        <v>228</v>
      </c>
      <c r="H1337" s="173">
        <v>71.94</v>
      </c>
      <c r="I1337" s="174"/>
      <c r="L1337" s="170"/>
      <c r="M1337" s="175"/>
      <c r="T1337" s="176"/>
      <c r="AT1337" s="171" t="s">
        <v>177</v>
      </c>
      <c r="AU1337" s="171" t="s">
        <v>85</v>
      </c>
      <c r="AV1337" s="15" t="s">
        <v>173</v>
      </c>
      <c r="AW1337" s="15" t="s">
        <v>33</v>
      </c>
      <c r="AX1337" s="15" t="s">
        <v>79</v>
      </c>
      <c r="AY1337" s="171" t="s">
        <v>166</v>
      </c>
    </row>
    <row r="1338" spans="2:65" s="1" customFormat="1" ht="24.2" customHeight="1">
      <c r="B1338" s="33"/>
      <c r="C1338" s="132" t="s">
        <v>1463</v>
      </c>
      <c r="D1338" s="132" t="s">
        <v>168</v>
      </c>
      <c r="E1338" s="133" t="s">
        <v>1464</v>
      </c>
      <c r="F1338" s="134" t="s">
        <v>1465</v>
      </c>
      <c r="G1338" s="135" t="s">
        <v>1049</v>
      </c>
      <c r="H1338" s="187"/>
      <c r="I1338" s="137"/>
      <c r="J1338" s="138">
        <f>ROUND(I1338*H1338,2)</f>
        <v>0</v>
      </c>
      <c r="K1338" s="134" t="s">
        <v>172</v>
      </c>
      <c r="L1338" s="33"/>
      <c r="M1338" s="139" t="s">
        <v>19</v>
      </c>
      <c r="N1338" s="140" t="s">
        <v>44</v>
      </c>
      <c r="P1338" s="141">
        <f>O1338*H1338</f>
        <v>0</v>
      </c>
      <c r="Q1338" s="141">
        <v>0</v>
      </c>
      <c r="R1338" s="141">
        <f>Q1338*H1338</f>
        <v>0</v>
      </c>
      <c r="S1338" s="141">
        <v>0</v>
      </c>
      <c r="T1338" s="142">
        <f>S1338*H1338</f>
        <v>0</v>
      </c>
      <c r="AR1338" s="143" t="s">
        <v>291</v>
      </c>
      <c r="AT1338" s="143" t="s">
        <v>168</v>
      </c>
      <c r="AU1338" s="143" t="s">
        <v>85</v>
      </c>
      <c r="AY1338" s="18" t="s">
        <v>166</v>
      </c>
      <c r="BE1338" s="144">
        <f>IF(N1338="základní",J1338,0)</f>
        <v>0</v>
      </c>
      <c r="BF1338" s="144">
        <f>IF(N1338="snížená",J1338,0)</f>
        <v>0</v>
      </c>
      <c r="BG1338" s="144">
        <f>IF(N1338="zákl. přenesená",J1338,0)</f>
        <v>0</v>
      </c>
      <c r="BH1338" s="144">
        <f>IF(N1338="sníž. přenesená",J1338,0)</f>
        <v>0</v>
      </c>
      <c r="BI1338" s="144">
        <f>IF(N1338="nulová",J1338,0)</f>
        <v>0</v>
      </c>
      <c r="BJ1338" s="18" t="s">
        <v>85</v>
      </c>
      <c r="BK1338" s="144">
        <f>ROUND(I1338*H1338,2)</f>
        <v>0</v>
      </c>
      <c r="BL1338" s="18" t="s">
        <v>291</v>
      </c>
      <c r="BM1338" s="143" t="s">
        <v>1466</v>
      </c>
    </row>
    <row r="1339" spans="2:65" s="1" customFormat="1">
      <c r="B1339" s="33"/>
      <c r="D1339" s="145" t="s">
        <v>175</v>
      </c>
      <c r="F1339" s="146" t="s">
        <v>1467</v>
      </c>
      <c r="I1339" s="147"/>
      <c r="L1339" s="33"/>
      <c r="M1339" s="148"/>
      <c r="T1339" s="54"/>
      <c r="AT1339" s="18" t="s">
        <v>175</v>
      </c>
      <c r="AU1339" s="18" t="s">
        <v>85</v>
      </c>
    </row>
    <row r="1340" spans="2:65" s="11" customFormat="1" ht="22.9" customHeight="1">
      <c r="B1340" s="120"/>
      <c r="D1340" s="121" t="s">
        <v>71</v>
      </c>
      <c r="E1340" s="130" t="s">
        <v>1468</v>
      </c>
      <c r="F1340" s="130" t="s">
        <v>1469</v>
      </c>
      <c r="I1340" s="123"/>
      <c r="J1340" s="131">
        <f>BK1340</f>
        <v>0</v>
      </c>
      <c r="L1340" s="120"/>
      <c r="M1340" s="125"/>
      <c r="P1340" s="126">
        <f>SUM(P1341:P1546)</f>
        <v>0</v>
      </c>
      <c r="R1340" s="126">
        <f>SUM(R1341:R1546)</f>
        <v>1.5963328899999998</v>
      </c>
      <c r="T1340" s="127">
        <f>SUM(T1341:T1546)</f>
        <v>1.1978769999999999</v>
      </c>
      <c r="AR1340" s="121" t="s">
        <v>85</v>
      </c>
      <c r="AT1340" s="128" t="s">
        <v>71</v>
      </c>
      <c r="AU1340" s="128" t="s">
        <v>79</v>
      </c>
      <c r="AY1340" s="121" t="s">
        <v>166</v>
      </c>
      <c r="BK1340" s="129">
        <f>SUM(BK1341:BK1546)</f>
        <v>0</v>
      </c>
    </row>
    <row r="1341" spans="2:65" s="1" customFormat="1" ht="16.5" customHeight="1">
      <c r="B1341" s="33"/>
      <c r="C1341" s="132" t="s">
        <v>1470</v>
      </c>
      <c r="D1341" s="132" t="s">
        <v>168</v>
      </c>
      <c r="E1341" s="133" t="s">
        <v>1471</v>
      </c>
      <c r="F1341" s="134" t="s">
        <v>1472</v>
      </c>
      <c r="G1341" s="135" t="s">
        <v>232</v>
      </c>
      <c r="H1341" s="136">
        <v>442.012</v>
      </c>
      <c r="I1341" s="137"/>
      <c r="J1341" s="138">
        <f>ROUND(I1341*H1341,2)</f>
        <v>0</v>
      </c>
      <c r="K1341" s="134" t="s">
        <v>172</v>
      </c>
      <c r="L1341" s="33"/>
      <c r="M1341" s="139" t="s">
        <v>19</v>
      </c>
      <c r="N1341" s="140" t="s">
        <v>44</v>
      </c>
      <c r="P1341" s="141">
        <f>O1341*H1341</f>
        <v>0</v>
      </c>
      <c r="Q1341" s="141">
        <v>0</v>
      </c>
      <c r="R1341" s="141">
        <f>Q1341*H1341</f>
        <v>0</v>
      </c>
      <c r="S1341" s="141">
        <v>2.5000000000000001E-3</v>
      </c>
      <c r="T1341" s="142">
        <f>S1341*H1341</f>
        <v>1.10503</v>
      </c>
      <c r="AR1341" s="143" t="s">
        <v>291</v>
      </c>
      <c r="AT1341" s="143" t="s">
        <v>168</v>
      </c>
      <c r="AU1341" s="143" t="s">
        <v>85</v>
      </c>
      <c r="AY1341" s="18" t="s">
        <v>166</v>
      </c>
      <c r="BE1341" s="144">
        <f>IF(N1341="základní",J1341,0)</f>
        <v>0</v>
      </c>
      <c r="BF1341" s="144">
        <f>IF(N1341="snížená",J1341,0)</f>
        <v>0</v>
      </c>
      <c r="BG1341" s="144">
        <f>IF(N1341="zákl. přenesená",J1341,0)</f>
        <v>0</v>
      </c>
      <c r="BH1341" s="144">
        <f>IF(N1341="sníž. přenesená",J1341,0)</f>
        <v>0</v>
      </c>
      <c r="BI1341" s="144">
        <f>IF(N1341="nulová",J1341,0)</f>
        <v>0</v>
      </c>
      <c r="BJ1341" s="18" t="s">
        <v>85</v>
      </c>
      <c r="BK1341" s="144">
        <f>ROUND(I1341*H1341,2)</f>
        <v>0</v>
      </c>
      <c r="BL1341" s="18" t="s">
        <v>291</v>
      </c>
      <c r="BM1341" s="143" t="s">
        <v>1473</v>
      </c>
    </row>
    <row r="1342" spans="2:65" s="1" customFormat="1">
      <c r="B1342" s="33"/>
      <c r="D1342" s="145" t="s">
        <v>175</v>
      </c>
      <c r="F1342" s="146" t="s">
        <v>1474</v>
      </c>
      <c r="I1342" s="147"/>
      <c r="L1342" s="33"/>
      <c r="M1342" s="148"/>
      <c r="T1342" s="54"/>
      <c r="AT1342" s="18" t="s">
        <v>175</v>
      </c>
      <c r="AU1342" s="18" t="s">
        <v>85</v>
      </c>
    </row>
    <row r="1343" spans="2:65" s="12" customFormat="1">
      <c r="B1343" s="149"/>
      <c r="D1343" s="150" t="s">
        <v>177</v>
      </c>
      <c r="E1343" s="151" t="s">
        <v>19</v>
      </c>
      <c r="F1343" s="152" t="s">
        <v>213</v>
      </c>
      <c r="H1343" s="151" t="s">
        <v>19</v>
      </c>
      <c r="I1343" s="153"/>
      <c r="L1343" s="149"/>
      <c r="M1343" s="154"/>
      <c r="T1343" s="155"/>
      <c r="AT1343" s="151" t="s">
        <v>177</v>
      </c>
      <c r="AU1343" s="151" t="s">
        <v>85</v>
      </c>
      <c r="AV1343" s="12" t="s">
        <v>79</v>
      </c>
      <c r="AW1343" s="12" t="s">
        <v>33</v>
      </c>
      <c r="AX1343" s="12" t="s">
        <v>72</v>
      </c>
      <c r="AY1343" s="151" t="s">
        <v>166</v>
      </c>
    </row>
    <row r="1344" spans="2:65" s="13" customFormat="1">
      <c r="B1344" s="156"/>
      <c r="D1344" s="150" t="s">
        <v>177</v>
      </c>
      <c r="E1344" s="157" t="s">
        <v>19</v>
      </c>
      <c r="F1344" s="158" t="s">
        <v>864</v>
      </c>
      <c r="H1344" s="159">
        <v>13.526999999999999</v>
      </c>
      <c r="I1344" s="160"/>
      <c r="L1344" s="156"/>
      <c r="M1344" s="161"/>
      <c r="T1344" s="162"/>
      <c r="AT1344" s="157" t="s">
        <v>177</v>
      </c>
      <c r="AU1344" s="157" t="s">
        <v>85</v>
      </c>
      <c r="AV1344" s="13" t="s">
        <v>85</v>
      </c>
      <c r="AW1344" s="13" t="s">
        <v>33</v>
      </c>
      <c r="AX1344" s="13" t="s">
        <v>72</v>
      </c>
      <c r="AY1344" s="157" t="s">
        <v>166</v>
      </c>
    </row>
    <row r="1345" spans="2:51" s="13" customFormat="1">
      <c r="B1345" s="156"/>
      <c r="D1345" s="150" t="s">
        <v>177</v>
      </c>
      <c r="E1345" s="157" t="s">
        <v>19</v>
      </c>
      <c r="F1345" s="158" t="s">
        <v>865</v>
      </c>
      <c r="H1345" s="159">
        <v>11.744999999999999</v>
      </c>
      <c r="I1345" s="160"/>
      <c r="L1345" s="156"/>
      <c r="M1345" s="161"/>
      <c r="T1345" s="162"/>
      <c r="AT1345" s="157" t="s">
        <v>177</v>
      </c>
      <c r="AU1345" s="157" t="s">
        <v>85</v>
      </c>
      <c r="AV1345" s="13" t="s">
        <v>85</v>
      </c>
      <c r="AW1345" s="13" t="s">
        <v>33</v>
      </c>
      <c r="AX1345" s="13" t="s">
        <v>72</v>
      </c>
      <c r="AY1345" s="157" t="s">
        <v>166</v>
      </c>
    </row>
    <row r="1346" spans="2:51" s="13" customFormat="1">
      <c r="B1346" s="156"/>
      <c r="D1346" s="150" t="s">
        <v>177</v>
      </c>
      <c r="E1346" s="157" t="s">
        <v>19</v>
      </c>
      <c r="F1346" s="158" t="s">
        <v>866</v>
      </c>
      <c r="H1346" s="159">
        <v>22.861999999999998</v>
      </c>
      <c r="I1346" s="160"/>
      <c r="L1346" s="156"/>
      <c r="M1346" s="161"/>
      <c r="T1346" s="162"/>
      <c r="AT1346" s="157" t="s">
        <v>177</v>
      </c>
      <c r="AU1346" s="157" t="s">
        <v>85</v>
      </c>
      <c r="AV1346" s="13" t="s">
        <v>85</v>
      </c>
      <c r="AW1346" s="13" t="s">
        <v>33</v>
      </c>
      <c r="AX1346" s="13" t="s">
        <v>72</v>
      </c>
      <c r="AY1346" s="157" t="s">
        <v>166</v>
      </c>
    </row>
    <row r="1347" spans="2:51" s="13" customFormat="1">
      <c r="B1347" s="156"/>
      <c r="D1347" s="150" t="s">
        <v>177</v>
      </c>
      <c r="E1347" s="157" t="s">
        <v>19</v>
      </c>
      <c r="F1347" s="158" t="s">
        <v>604</v>
      </c>
      <c r="H1347" s="159">
        <v>0.09</v>
      </c>
      <c r="I1347" s="160"/>
      <c r="L1347" s="156"/>
      <c r="M1347" s="161"/>
      <c r="T1347" s="162"/>
      <c r="AT1347" s="157" t="s">
        <v>177</v>
      </c>
      <c r="AU1347" s="157" t="s">
        <v>85</v>
      </c>
      <c r="AV1347" s="13" t="s">
        <v>85</v>
      </c>
      <c r="AW1347" s="13" t="s">
        <v>33</v>
      </c>
      <c r="AX1347" s="13" t="s">
        <v>72</v>
      </c>
      <c r="AY1347" s="157" t="s">
        <v>166</v>
      </c>
    </row>
    <row r="1348" spans="2:51" s="13" customFormat="1">
      <c r="B1348" s="156"/>
      <c r="D1348" s="150" t="s">
        <v>177</v>
      </c>
      <c r="E1348" s="157" t="s">
        <v>19</v>
      </c>
      <c r="F1348" s="158" t="s">
        <v>861</v>
      </c>
      <c r="H1348" s="159">
        <v>39.228000000000002</v>
      </c>
      <c r="I1348" s="160"/>
      <c r="L1348" s="156"/>
      <c r="M1348" s="161"/>
      <c r="T1348" s="162"/>
      <c r="AT1348" s="157" t="s">
        <v>177</v>
      </c>
      <c r="AU1348" s="157" t="s">
        <v>85</v>
      </c>
      <c r="AV1348" s="13" t="s">
        <v>85</v>
      </c>
      <c r="AW1348" s="13" t="s">
        <v>33</v>
      </c>
      <c r="AX1348" s="13" t="s">
        <v>72</v>
      </c>
      <c r="AY1348" s="157" t="s">
        <v>166</v>
      </c>
    </row>
    <row r="1349" spans="2:51" s="13" customFormat="1">
      <c r="B1349" s="156"/>
      <c r="D1349" s="150" t="s">
        <v>177</v>
      </c>
      <c r="E1349" s="157" t="s">
        <v>19</v>
      </c>
      <c r="F1349" s="158" t="s">
        <v>860</v>
      </c>
      <c r="H1349" s="159">
        <v>21.84</v>
      </c>
      <c r="I1349" s="160"/>
      <c r="L1349" s="156"/>
      <c r="M1349" s="161"/>
      <c r="T1349" s="162"/>
      <c r="AT1349" s="157" t="s">
        <v>177</v>
      </c>
      <c r="AU1349" s="157" t="s">
        <v>85</v>
      </c>
      <c r="AV1349" s="13" t="s">
        <v>85</v>
      </c>
      <c r="AW1349" s="13" t="s">
        <v>33</v>
      </c>
      <c r="AX1349" s="13" t="s">
        <v>72</v>
      </c>
      <c r="AY1349" s="157" t="s">
        <v>166</v>
      </c>
    </row>
    <row r="1350" spans="2:51" s="13" customFormat="1">
      <c r="B1350" s="156"/>
      <c r="D1350" s="150" t="s">
        <v>177</v>
      </c>
      <c r="E1350" s="157" t="s">
        <v>19</v>
      </c>
      <c r="F1350" s="158" t="s">
        <v>1475</v>
      </c>
      <c r="H1350" s="159">
        <v>4.5359999999999996</v>
      </c>
      <c r="I1350" s="160"/>
      <c r="L1350" s="156"/>
      <c r="M1350" s="161"/>
      <c r="T1350" s="162"/>
      <c r="AT1350" s="157" t="s">
        <v>177</v>
      </c>
      <c r="AU1350" s="157" t="s">
        <v>85</v>
      </c>
      <c r="AV1350" s="13" t="s">
        <v>85</v>
      </c>
      <c r="AW1350" s="13" t="s">
        <v>33</v>
      </c>
      <c r="AX1350" s="13" t="s">
        <v>72</v>
      </c>
      <c r="AY1350" s="157" t="s">
        <v>166</v>
      </c>
    </row>
    <row r="1351" spans="2:51" s="13" customFormat="1">
      <c r="B1351" s="156"/>
      <c r="D1351" s="150" t="s">
        <v>177</v>
      </c>
      <c r="E1351" s="157" t="s">
        <v>19</v>
      </c>
      <c r="F1351" s="158" t="s">
        <v>1476</v>
      </c>
      <c r="H1351" s="159">
        <v>2.0699999999999998</v>
      </c>
      <c r="I1351" s="160"/>
      <c r="L1351" s="156"/>
      <c r="M1351" s="161"/>
      <c r="T1351" s="162"/>
      <c r="AT1351" s="157" t="s">
        <v>177</v>
      </c>
      <c r="AU1351" s="157" t="s">
        <v>85</v>
      </c>
      <c r="AV1351" s="13" t="s">
        <v>85</v>
      </c>
      <c r="AW1351" s="13" t="s">
        <v>33</v>
      </c>
      <c r="AX1351" s="13" t="s">
        <v>72</v>
      </c>
      <c r="AY1351" s="157" t="s">
        <v>166</v>
      </c>
    </row>
    <row r="1352" spans="2:51" s="12" customFormat="1">
      <c r="B1352" s="149"/>
      <c r="D1352" s="150" t="s">
        <v>177</v>
      </c>
      <c r="E1352" s="151" t="s">
        <v>19</v>
      </c>
      <c r="F1352" s="152" t="s">
        <v>218</v>
      </c>
      <c r="H1352" s="151" t="s">
        <v>19</v>
      </c>
      <c r="I1352" s="153"/>
      <c r="L1352" s="149"/>
      <c r="M1352" s="154"/>
      <c r="T1352" s="155"/>
      <c r="AT1352" s="151" t="s">
        <v>177</v>
      </c>
      <c r="AU1352" s="151" t="s">
        <v>85</v>
      </c>
      <c r="AV1352" s="12" t="s">
        <v>79</v>
      </c>
      <c r="AW1352" s="12" t="s">
        <v>33</v>
      </c>
      <c r="AX1352" s="12" t="s">
        <v>72</v>
      </c>
      <c r="AY1352" s="151" t="s">
        <v>166</v>
      </c>
    </row>
    <row r="1353" spans="2:51" s="13" customFormat="1">
      <c r="B1353" s="156"/>
      <c r="D1353" s="150" t="s">
        <v>177</v>
      </c>
      <c r="E1353" s="157" t="s">
        <v>19</v>
      </c>
      <c r="F1353" s="158" t="s">
        <v>779</v>
      </c>
      <c r="H1353" s="159">
        <v>24.738</v>
      </c>
      <c r="I1353" s="160"/>
      <c r="L1353" s="156"/>
      <c r="M1353" s="161"/>
      <c r="T1353" s="162"/>
      <c r="AT1353" s="157" t="s">
        <v>177</v>
      </c>
      <c r="AU1353" s="157" t="s">
        <v>85</v>
      </c>
      <c r="AV1353" s="13" t="s">
        <v>85</v>
      </c>
      <c r="AW1353" s="13" t="s">
        <v>33</v>
      </c>
      <c r="AX1353" s="13" t="s">
        <v>72</v>
      </c>
      <c r="AY1353" s="157" t="s">
        <v>166</v>
      </c>
    </row>
    <row r="1354" spans="2:51" s="13" customFormat="1">
      <c r="B1354" s="156"/>
      <c r="D1354" s="150" t="s">
        <v>177</v>
      </c>
      <c r="E1354" s="157" t="s">
        <v>19</v>
      </c>
      <c r="F1354" s="158" t="s">
        <v>616</v>
      </c>
      <c r="H1354" s="159">
        <v>0.2</v>
      </c>
      <c r="I1354" s="160"/>
      <c r="L1354" s="156"/>
      <c r="M1354" s="161"/>
      <c r="T1354" s="162"/>
      <c r="AT1354" s="157" t="s">
        <v>177</v>
      </c>
      <c r="AU1354" s="157" t="s">
        <v>85</v>
      </c>
      <c r="AV1354" s="13" t="s">
        <v>85</v>
      </c>
      <c r="AW1354" s="13" t="s">
        <v>33</v>
      </c>
      <c r="AX1354" s="13" t="s">
        <v>72</v>
      </c>
      <c r="AY1354" s="157" t="s">
        <v>166</v>
      </c>
    </row>
    <row r="1355" spans="2:51" s="13" customFormat="1">
      <c r="B1355" s="156"/>
      <c r="D1355" s="150" t="s">
        <v>177</v>
      </c>
      <c r="E1355" s="157" t="s">
        <v>19</v>
      </c>
      <c r="F1355" s="158" t="s">
        <v>604</v>
      </c>
      <c r="H1355" s="159">
        <v>0.09</v>
      </c>
      <c r="I1355" s="160"/>
      <c r="L1355" s="156"/>
      <c r="M1355" s="161"/>
      <c r="T1355" s="162"/>
      <c r="AT1355" s="157" t="s">
        <v>177</v>
      </c>
      <c r="AU1355" s="157" t="s">
        <v>85</v>
      </c>
      <c r="AV1355" s="13" t="s">
        <v>85</v>
      </c>
      <c r="AW1355" s="13" t="s">
        <v>33</v>
      </c>
      <c r="AX1355" s="13" t="s">
        <v>72</v>
      </c>
      <c r="AY1355" s="157" t="s">
        <v>166</v>
      </c>
    </row>
    <row r="1356" spans="2:51" s="13" customFormat="1">
      <c r="B1356" s="156"/>
      <c r="D1356" s="150" t="s">
        <v>177</v>
      </c>
      <c r="E1356" s="157" t="s">
        <v>19</v>
      </c>
      <c r="F1356" s="158" t="s">
        <v>780</v>
      </c>
      <c r="H1356" s="159">
        <v>24.443999999999999</v>
      </c>
      <c r="I1356" s="160"/>
      <c r="L1356" s="156"/>
      <c r="M1356" s="161"/>
      <c r="T1356" s="162"/>
      <c r="AT1356" s="157" t="s">
        <v>177</v>
      </c>
      <c r="AU1356" s="157" t="s">
        <v>85</v>
      </c>
      <c r="AV1356" s="13" t="s">
        <v>85</v>
      </c>
      <c r="AW1356" s="13" t="s">
        <v>33</v>
      </c>
      <c r="AX1356" s="13" t="s">
        <v>72</v>
      </c>
      <c r="AY1356" s="157" t="s">
        <v>166</v>
      </c>
    </row>
    <row r="1357" spans="2:51" s="13" customFormat="1">
      <c r="B1357" s="156"/>
      <c r="D1357" s="150" t="s">
        <v>177</v>
      </c>
      <c r="E1357" s="157" t="s">
        <v>19</v>
      </c>
      <c r="F1357" s="158" t="s">
        <v>766</v>
      </c>
      <c r="H1357" s="159">
        <v>0.1</v>
      </c>
      <c r="I1357" s="160"/>
      <c r="L1357" s="156"/>
      <c r="M1357" s="161"/>
      <c r="T1357" s="162"/>
      <c r="AT1357" s="157" t="s">
        <v>177</v>
      </c>
      <c r="AU1357" s="157" t="s">
        <v>85</v>
      </c>
      <c r="AV1357" s="13" t="s">
        <v>85</v>
      </c>
      <c r="AW1357" s="13" t="s">
        <v>33</v>
      </c>
      <c r="AX1357" s="13" t="s">
        <v>72</v>
      </c>
      <c r="AY1357" s="157" t="s">
        <v>166</v>
      </c>
    </row>
    <row r="1358" spans="2:51" s="13" customFormat="1">
      <c r="B1358" s="156"/>
      <c r="D1358" s="150" t="s">
        <v>177</v>
      </c>
      <c r="E1358" s="157" t="s">
        <v>19</v>
      </c>
      <c r="F1358" s="158" t="s">
        <v>781</v>
      </c>
      <c r="H1358" s="159">
        <v>35.448</v>
      </c>
      <c r="I1358" s="160"/>
      <c r="L1358" s="156"/>
      <c r="M1358" s="161"/>
      <c r="T1358" s="162"/>
      <c r="AT1358" s="157" t="s">
        <v>177</v>
      </c>
      <c r="AU1358" s="157" t="s">
        <v>85</v>
      </c>
      <c r="AV1358" s="13" t="s">
        <v>85</v>
      </c>
      <c r="AW1358" s="13" t="s">
        <v>33</v>
      </c>
      <c r="AX1358" s="13" t="s">
        <v>72</v>
      </c>
      <c r="AY1358" s="157" t="s">
        <v>166</v>
      </c>
    </row>
    <row r="1359" spans="2:51" s="13" customFormat="1">
      <c r="B1359" s="156"/>
      <c r="D1359" s="150" t="s">
        <v>177</v>
      </c>
      <c r="E1359" s="157" t="s">
        <v>19</v>
      </c>
      <c r="F1359" s="158" t="s">
        <v>604</v>
      </c>
      <c r="H1359" s="159">
        <v>0.09</v>
      </c>
      <c r="I1359" s="160"/>
      <c r="L1359" s="156"/>
      <c r="M1359" s="161"/>
      <c r="T1359" s="162"/>
      <c r="AT1359" s="157" t="s">
        <v>177</v>
      </c>
      <c r="AU1359" s="157" t="s">
        <v>85</v>
      </c>
      <c r="AV1359" s="13" t="s">
        <v>85</v>
      </c>
      <c r="AW1359" s="13" t="s">
        <v>33</v>
      </c>
      <c r="AX1359" s="13" t="s">
        <v>72</v>
      </c>
      <c r="AY1359" s="157" t="s">
        <v>166</v>
      </c>
    </row>
    <row r="1360" spans="2:51" s="13" customFormat="1">
      <c r="B1360" s="156"/>
      <c r="D1360" s="150" t="s">
        <v>177</v>
      </c>
      <c r="E1360" s="157" t="s">
        <v>19</v>
      </c>
      <c r="F1360" s="158" t="s">
        <v>766</v>
      </c>
      <c r="H1360" s="159">
        <v>0.1</v>
      </c>
      <c r="I1360" s="160"/>
      <c r="L1360" s="156"/>
      <c r="M1360" s="161"/>
      <c r="T1360" s="162"/>
      <c r="AT1360" s="157" t="s">
        <v>177</v>
      </c>
      <c r="AU1360" s="157" t="s">
        <v>85</v>
      </c>
      <c r="AV1360" s="13" t="s">
        <v>85</v>
      </c>
      <c r="AW1360" s="13" t="s">
        <v>33</v>
      </c>
      <c r="AX1360" s="13" t="s">
        <v>72</v>
      </c>
      <c r="AY1360" s="157" t="s">
        <v>166</v>
      </c>
    </row>
    <row r="1361" spans="2:51" s="13" customFormat="1">
      <c r="B1361" s="156"/>
      <c r="D1361" s="150" t="s">
        <v>177</v>
      </c>
      <c r="E1361" s="157" t="s">
        <v>19</v>
      </c>
      <c r="F1361" s="158" t="s">
        <v>782</v>
      </c>
      <c r="H1361" s="159">
        <v>13.146000000000001</v>
      </c>
      <c r="I1361" s="160"/>
      <c r="L1361" s="156"/>
      <c r="M1361" s="161"/>
      <c r="T1361" s="162"/>
      <c r="AT1361" s="157" t="s">
        <v>177</v>
      </c>
      <c r="AU1361" s="157" t="s">
        <v>85</v>
      </c>
      <c r="AV1361" s="13" t="s">
        <v>85</v>
      </c>
      <c r="AW1361" s="13" t="s">
        <v>33</v>
      </c>
      <c r="AX1361" s="13" t="s">
        <v>72</v>
      </c>
      <c r="AY1361" s="157" t="s">
        <v>166</v>
      </c>
    </row>
    <row r="1362" spans="2:51" s="13" customFormat="1">
      <c r="B1362" s="156"/>
      <c r="D1362" s="150" t="s">
        <v>177</v>
      </c>
      <c r="E1362" s="157" t="s">
        <v>19</v>
      </c>
      <c r="F1362" s="158" t="s">
        <v>360</v>
      </c>
      <c r="H1362" s="159">
        <v>0.12</v>
      </c>
      <c r="I1362" s="160"/>
      <c r="L1362" s="156"/>
      <c r="M1362" s="161"/>
      <c r="T1362" s="162"/>
      <c r="AT1362" s="157" t="s">
        <v>177</v>
      </c>
      <c r="AU1362" s="157" t="s">
        <v>85</v>
      </c>
      <c r="AV1362" s="13" t="s">
        <v>85</v>
      </c>
      <c r="AW1362" s="13" t="s">
        <v>33</v>
      </c>
      <c r="AX1362" s="13" t="s">
        <v>72</v>
      </c>
      <c r="AY1362" s="157" t="s">
        <v>166</v>
      </c>
    </row>
    <row r="1363" spans="2:51" s="13" customFormat="1">
      <c r="B1363" s="156"/>
      <c r="D1363" s="150" t="s">
        <v>177</v>
      </c>
      <c r="E1363" s="157" t="s">
        <v>19</v>
      </c>
      <c r="F1363" s="158" t="s">
        <v>783</v>
      </c>
      <c r="H1363" s="159">
        <v>50.862000000000002</v>
      </c>
      <c r="I1363" s="160"/>
      <c r="L1363" s="156"/>
      <c r="M1363" s="161"/>
      <c r="T1363" s="162"/>
      <c r="AT1363" s="157" t="s">
        <v>177</v>
      </c>
      <c r="AU1363" s="157" t="s">
        <v>85</v>
      </c>
      <c r="AV1363" s="13" t="s">
        <v>85</v>
      </c>
      <c r="AW1363" s="13" t="s">
        <v>33</v>
      </c>
      <c r="AX1363" s="13" t="s">
        <v>72</v>
      </c>
      <c r="AY1363" s="157" t="s">
        <v>166</v>
      </c>
    </row>
    <row r="1364" spans="2:51" s="13" customFormat="1">
      <c r="B1364" s="156"/>
      <c r="D1364" s="150" t="s">
        <v>177</v>
      </c>
      <c r="E1364" s="157" t="s">
        <v>19</v>
      </c>
      <c r="F1364" s="158" t="s">
        <v>784</v>
      </c>
      <c r="H1364" s="159">
        <v>0.4</v>
      </c>
      <c r="I1364" s="160"/>
      <c r="L1364" s="156"/>
      <c r="M1364" s="161"/>
      <c r="T1364" s="162"/>
      <c r="AT1364" s="157" t="s">
        <v>177</v>
      </c>
      <c r="AU1364" s="157" t="s">
        <v>85</v>
      </c>
      <c r="AV1364" s="13" t="s">
        <v>85</v>
      </c>
      <c r="AW1364" s="13" t="s">
        <v>33</v>
      </c>
      <c r="AX1364" s="13" t="s">
        <v>72</v>
      </c>
      <c r="AY1364" s="157" t="s">
        <v>166</v>
      </c>
    </row>
    <row r="1365" spans="2:51" s="13" customFormat="1">
      <c r="B1365" s="156"/>
      <c r="D1365" s="150" t="s">
        <v>177</v>
      </c>
      <c r="E1365" s="157" t="s">
        <v>19</v>
      </c>
      <c r="F1365" s="158" t="s">
        <v>1477</v>
      </c>
      <c r="H1365" s="159">
        <v>53.7</v>
      </c>
      <c r="I1365" s="160"/>
      <c r="L1365" s="156"/>
      <c r="M1365" s="161"/>
      <c r="T1365" s="162"/>
      <c r="AT1365" s="157" t="s">
        <v>177</v>
      </c>
      <c r="AU1365" s="157" t="s">
        <v>85</v>
      </c>
      <c r="AV1365" s="13" t="s">
        <v>85</v>
      </c>
      <c r="AW1365" s="13" t="s">
        <v>33</v>
      </c>
      <c r="AX1365" s="13" t="s">
        <v>72</v>
      </c>
      <c r="AY1365" s="157" t="s">
        <v>166</v>
      </c>
    </row>
    <row r="1366" spans="2:51" s="13" customFormat="1">
      <c r="B1366" s="156"/>
      <c r="D1366" s="150" t="s">
        <v>177</v>
      </c>
      <c r="E1366" s="157" t="s">
        <v>19</v>
      </c>
      <c r="F1366" s="158" t="s">
        <v>1478</v>
      </c>
      <c r="H1366" s="159">
        <v>0.18</v>
      </c>
      <c r="I1366" s="160"/>
      <c r="L1366" s="156"/>
      <c r="M1366" s="161"/>
      <c r="T1366" s="162"/>
      <c r="AT1366" s="157" t="s">
        <v>177</v>
      </c>
      <c r="AU1366" s="157" t="s">
        <v>85</v>
      </c>
      <c r="AV1366" s="13" t="s">
        <v>85</v>
      </c>
      <c r="AW1366" s="13" t="s">
        <v>33</v>
      </c>
      <c r="AX1366" s="13" t="s">
        <v>72</v>
      </c>
      <c r="AY1366" s="157" t="s">
        <v>166</v>
      </c>
    </row>
    <row r="1367" spans="2:51" s="13" customFormat="1">
      <c r="B1367" s="156"/>
      <c r="D1367" s="150" t="s">
        <v>177</v>
      </c>
      <c r="E1367" s="157" t="s">
        <v>19</v>
      </c>
      <c r="F1367" s="158" t="s">
        <v>620</v>
      </c>
      <c r="H1367" s="159">
        <v>0.15</v>
      </c>
      <c r="I1367" s="160"/>
      <c r="L1367" s="156"/>
      <c r="M1367" s="161"/>
      <c r="T1367" s="162"/>
      <c r="AT1367" s="157" t="s">
        <v>177</v>
      </c>
      <c r="AU1367" s="157" t="s">
        <v>85</v>
      </c>
      <c r="AV1367" s="13" t="s">
        <v>85</v>
      </c>
      <c r="AW1367" s="13" t="s">
        <v>33</v>
      </c>
      <c r="AX1367" s="13" t="s">
        <v>72</v>
      </c>
      <c r="AY1367" s="157" t="s">
        <v>166</v>
      </c>
    </row>
    <row r="1368" spans="2:51" s="13" customFormat="1">
      <c r="B1368" s="156"/>
      <c r="D1368" s="150" t="s">
        <v>177</v>
      </c>
      <c r="E1368" s="157" t="s">
        <v>19</v>
      </c>
      <c r="F1368" s="158" t="s">
        <v>766</v>
      </c>
      <c r="H1368" s="159">
        <v>0.1</v>
      </c>
      <c r="I1368" s="160"/>
      <c r="L1368" s="156"/>
      <c r="M1368" s="161"/>
      <c r="T1368" s="162"/>
      <c r="AT1368" s="157" t="s">
        <v>177</v>
      </c>
      <c r="AU1368" s="157" t="s">
        <v>85</v>
      </c>
      <c r="AV1368" s="13" t="s">
        <v>85</v>
      </c>
      <c r="AW1368" s="13" t="s">
        <v>33</v>
      </c>
      <c r="AX1368" s="13" t="s">
        <v>72</v>
      </c>
      <c r="AY1368" s="157" t="s">
        <v>166</v>
      </c>
    </row>
    <row r="1369" spans="2:51" s="13" customFormat="1">
      <c r="B1369" s="156"/>
      <c r="D1369" s="150" t="s">
        <v>177</v>
      </c>
      <c r="E1369" s="157" t="s">
        <v>19</v>
      </c>
      <c r="F1369" s="158" t="s">
        <v>604</v>
      </c>
      <c r="H1369" s="159">
        <v>0.09</v>
      </c>
      <c r="I1369" s="160"/>
      <c r="L1369" s="156"/>
      <c r="M1369" s="161"/>
      <c r="T1369" s="162"/>
      <c r="AT1369" s="157" t="s">
        <v>177</v>
      </c>
      <c r="AU1369" s="157" t="s">
        <v>85</v>
      </c>
      <c r="AV1369" s="13" t="s">
        <v>85</v>
      </c>
      <c r="AW1369" s="13" t="s">
        <v>33</v>
      </c>
      <c r="AX1369" s="13" t="s">
        <v>72</v>
      </c>
      <c r="AY1369" s="157" t="s">
        <v>166</v>
      </c>
    </row>
    <row r="1370" spans="2:51" s="13" customFormat="1">
      <c r="B1370" s="156"/>
      <c r="D1370" s="150" t="s">
        <v>177</v>
      </c>
      <c r="E1370" s="157" t="s">
        <v>19</v>
      </c>
      <c r="F1370" s="158" t="s">
        <v>620</v>
      </c>
      <c r="H1370" s="159">
        <v>0.15</v>
      </c>
      <c r="I1370" s="160"/>
      <c r="L1370" s="156"/>
      <c r="M1370" s="161"/>
      <c r="T1370" s="162"/>
      <c r="AT1370" s="157" t="s">
        <v>177</v>
      </c>
      <c r="AU1370" s="157" t="s">
        <v>85</v>
      </c>
      <c r="AV1370" s="13" t="s">
        <v>85</v>
      </c>
      <c r="AW1370" s="13" t="s">
        <v>33</v>
      </c>
      <c r="AX1370" s="13" t="s">
        <v>72</v>
      </c>
      <c r="AY1370" s="157" t="s">
        <v>166</v>
      </c>
    </row>
    <row r="1371" spans="2:51" s="13" customFormat="1">
      <c r="B1371" s="156"/>
      <c r="D1371" s="150" t="s">
        <v>177</v>
      </c>
      <c r="E1371" s="157" t="s">
        <v>19</v>
      </c>
      <c r="F1371" s="158" t="s">
        <v>766</v>
      </c>
      <c r="H1371" s="159">
        <v>0.1</v>
      </c>
      <c r="I1371" s="160"/>
      <c r="L1371" s="156"/>
      <c r="M1371" s="161"/>
      <c r="T1371" s="162"/>
      <c r="AT1371" s="157" t="s">
        <v>177</v>
      </c>
      <c r="AU1371" s="157" t="s">
        <v>85</v>
      </c>
      <c r="AV1371" s="13" t="s">
        <v>85</v>
      </c>
      <c r="AW1371" s="13" t="s">
        <v>33</v>
      </c>
      <c r="AX1371" s="13" t="s">
        <v>72</v>
      </c>
      <c r="AY1371" s="157" t="s">
        <v>166</v>
      </c>
    </row>
    <row r="1372" spans="2:51" s="13" customFormat="1">
      <c r="B1372" s="156"/>
      <c r="D1372" s="150" t="s">
        <v>177</v>
      </c>
      <c r="E1372" s="157" t="s">
        <v>19</v>
      </c>
      <c r="F1372" s="158" t="s">
        <v>604</v>
      </c>
      <c r="H1372" s="159">
        <v>0.09</v>
      </c>
      <c r="I1372" s="160"/>
      <c r="L1372" s="156"/>
      <c r="M1372" s="161"/>
      <c r="T1372" s="162"/>
      <c r="AT1372" s="157" t="s">
        <v>177</v>
      </c>
      <c r="AU1372" s="157" t="s">
        <v>85</v>
      </c>
      <c r="AV1372" s="13" t="s">
        <v>85</v>
      </c>
      <c r="AW1372" s="13" t="s">
        <v>33</v>
      </c>
      <c r="AX1372" s="13" t="s">
        <v>72</v>
      </c>
      <c r="AY1372" s="157" t="s">
        <v>166</v>
      </c>
    </row>
    <row r="1373" spans="2:51" s="13" customFormat="1">
      <c r="B1373" s="156"/>
      <c r="D1373" s="150" t="s">
        <v>177</v>
      </c>
      <c r="E1373" s="157" t="s">
        <v>19</v>
      </c>
      <c r="F1373" s="158" t="s">
        <v>620</v>
      </c>
      <c r="H1373" s="159">
        <v>0.15</v>
      </c>
      <c r="I1373" s="160"/>
      <c r="L1373" s="156"/>
      <c r="M1373" s="161"/>
      <c r="T1373" s="162"/>
      <c r="AT1373" s="157" t="s">
        <v>177</v>
      </c>
      <c r="AU1373" s="157" t="s">
        <v>85</v>
      </c>
      <c r="AV1373" s="13" t="s">
        <v>85</v>
      </c>
      <c r="AW1373" s="13" t="s">
        <v>33</v>
      </c>
      <c r="AX1373" s="13" t="s">
        <v>72</v>
      </c>
      <c r="AY1373" s="157" t="s">
        <v>166</v>
      </c>
    </row>
    <row r="1374" spans="2:51" s="13" customFormat="1">
      <c r="B1374" s="156"/>
      <c r="D1374" s="150" t="s">
        <v>177</v>
      </c>
      <c r="E1374" s="157" t="s">
        <v>19</v>
      </c>
      <c r="F1374" s="158" t="s">
        <v>620</v>
      </c>
      <c r="H1374" s="159">
        <v>0.15</v>
      </c>
      <c r="I1374" s="160"/>
      <c r="L1374" s="156"/>
      <c r="M1374" s="161"/>
      <c r="T1374" s="162"/>
      <c r="AT1374" s="157" t="s">
        <v>177</v>
      </c>
      <c r="AU1374" s="157" t="s">
        <v>85</v>
      </c>
      <c r="AV1374" s="13" t="s">
        <v>85</v>
      </c>
      <c r="AW1374" s="13" t="s">
        <v>33</v>
      </c>
      <c r="AX1374" s="13" t="s">
        <v>72</v>
      </c>
      <c r="AY1374" s="157" t="s">
        <v>166</v>
      </c>
    </row>
    <row r="1375" spans="2:51" s="13" customFormat="1">
      <c r="B1375" s="156"/>
      <c r="D1375" s="150" t="s">
        <v>177</v>
      </c>
      <c r="E1375" s="157" t="s">
        <v>19</v>
      </c>
      <c r="F1375" s="158" t="s">
        <v>604</v>
      </c>
      <c r="H1375" s="159">
        <v>0.09</v>
      </c>
      <c r="I1375" s="160"/>
      <c r="L1375" s="156"/>
      <c r="M1375" s="161"/>
      <c r="T1375" s="162"/>
      <c r="AT1375" s="157" t="s">
        <v>177</v>
      </c>
      <c r="AU1375" s="157" t="s">
        <v>85</v>
      </c>
      <c r="AV1375" s="13" t="s">
        <v>85</v>
      </c>
      <c r="AW1375" s="13" t="s">
        <v>33</v>
      </c>
      <c r="AX1375" s="13" t="s">
        <v>72</v>
      </c>
      <c r="AY1375" s="157" t="s">
        <v>166</v>
      </c>
    </row>
    <row r="1376" spans="2:51" s="13" customFormat="1">
      <c r="B1376" s="156"/>
      <c r="D1376" s="150" t="s">
        <v>177</v>
      </c>
      <c r="E1376" s="157" t="s">
        <v>19</v>
      </c>
      <c r="F1376" s="158" t="s">
        <v>620</v>
      </c>
      <c r="H1376" s="159">
        <v>0.15</v>
      </c>
      <c r="I1376" s="160"/>
      <c r="L1376" s="156"/>
      <c r="M1376" s="161"/>
      <c r="T1376" s="162"/>
      <c r="AT1376" s="157" t="s">
        <v>177</v>
      </c>
      <c r="AU1376" s="157" t="s">
        <v>85</v>
      </c>
      <c r="AV1376" s="13" t="s">
        <v>85</v>
      </c>
      <c r="AW1376" s="13" t="s">
        <v>33</v>
      </c>
      <c r="AX1376" s="13" t="s">
        <v>72</v>
      </c>
      <c r="AY1376" s="157" t="s">
        <v>166</v>
      </c>
    </row>
    <row r="1377" spans="2:51" s="13" customFormat="1">
      <c r="B1377" s="156"/>
      <c r="D1377" s="150" t="s">
        <v>177</v>
      </c>
      <c r="E1377" s="157" t="s">
        <v>19</v>
      </c>
      <c r="F1377" s="158" t="s">
        <v>766</v>
      </c>
      <c r="H1377" s="159">
        <v>0.1</v>
      </c>
      <c r="I1377" s="160"/>
      <c r="L1377" s="156"/>
      <c r="M1377" s="161"/>
      <c r="T1377" s="162"/>
      <c r="AT1377" s="157" t="s">
        <v>177</v>
      </c>
      <c r="AU1377" s="157" t="s">
        <v>85</v>
      </c>
      <c r="AV1377" s="13" t="s">
        <v>85</v>
      </c>
      <c r="AW1377" s="13" t="s">
        <v>33</v>
      </c>
      <c r="AX1377" s="13" t="s">
        <v>72</v>
      </c>
      <c r="AY1377" s="157" t="s">
        <v>166</v>
      </c>
    </row>
    <row r="1378" spans="2:51" s="13" customFormat="1">
      <c r="B1378" s="156"/>
      <c r="D1378" s="150" t="s">
        <v>177</v>
      </c>
      <c r="E1378" s="157" t="s">
        <v>19</v>
      </c>
      <c r="F1378" s="158" t="s">
        <v>766</v>
      </c>
      <c r="H1378" s="159">
        <v>0.1</v>
      </c>
      <c r="I1378" s="160"/>
      <c r="L1378" s="156"/>
      <c r="M1378" s="161"/>
      <c r="T1378" s="162"/>
      <c r="AT1378" s="157" t="s">
        <v>177</v>
      </c>
      <c r="AU1378" s="157" t="s">
        <v>85</v>
      </c>
      <c r="AV1378" s="13" t="s">
        <v>85</v>
      </c>
      <c r="AW1378" s="13" t="s">
        <v>33</v>
      </c>
      <c r="AX1378" s="13" t="s">
        <v>72</v>
      </c>
      <c r="AY1378" s="157" t="s">
        <v>166</v>
      </c>
    </row>
    <row r="1379" spans="2:51" s="13" customFormat="1">
      <c r="B1379" s="156"/>
      <c r="D1379" s="150" t="s">
        <v>177</v>
      </c>
      <c r="E1379" s="157" t="s">
        <v>19</v>
      </c>
      <c r="F1379" s="158" t="s">
        <v>620</v>
      </c>
      <c r="H1379" s="159">
        <v>0.15</v>
      </c>
      <c r="I1379" s="160"/>
      <c r="L1379" s="156"/>
      <c r="M1379" s="161"/>
      <c r="T1379" s="162"/>
      <c r="AT1379" s="157" t="s">
        <v>177</v>
      </c>
      <c r="AU1379" s="157" t="s">
        <v>85</v>
      </c>
      <c r="AV1379" s="13" t="s">
        <v>85</v>
      </c>
      <c r="AW1379" s="13" t="s">
        <v>33</v>
      </c>
      <c r="AX1379" s="13" t="s">
        <v>72</v>
      </c>
      <c r="AY1379" s="157" t="s">
        <v>166</v>
      </c>
    </row>
    <row r="1380" spans="2:51" s="13" customFormat="1">
      <c r="B1380" s="156"/>
      <c r="D1380" s="150" t="s">
        <v>177</v>
      </c>
      <c r="E1380" s="157" t="s">
        <v>19</v>
      </c>
      <c r="F1380" s="158" t="s">
        <v>604</v>
      </c>
      <c r="H1380" s="159">
        <v>0.09</v>
      </c>
      <c r="I1380" s="160"/>
      <c r="L1380" s="156"/>
      <c r="M1380" s="161"/>
      <c r="T1380" s="162"/>
      <c r="AT1380" s="157" t="s">
        <v>177</v>
      </c>
      <c r="AU1380" s="157" t="s">
        <v>85</v>
      </c>
      <c r="AV1380" s="13" t="s">
        <v>85</v>
      </c>
      <c r="AW1380" s="13" t="s">
        <v>33</v>
      </c>
      <c r="AX1380" s="13" t="s">
        <v>72</v>
      </c>
      <c r="AY1380" s="157" t="s">
        <v>166</v>
      </c>
    </row>
    <row r="1381" spans="2:51" s="13" customFormat="1">
      <c r="B1381" s="156"/>
      <c r="D1381" s="150" t="s">
        <v>177</v>
      </c>
      <c r="E1381" s="157" t="s">
        <v>19</v>
      </c>
      <c r="F1381" s="158" t="s">
        <v>766</v>
      </c>
      <c r="H1381" s="159">
        <v>0.1</v>
      </c>
      <c r="I1381" s="160"/>
      <c r="L1381" s="156"/>
      <c r="M1381" s="161"/>
      <c r="T1381" s="162"/>
      <c r="AT1381" s="157" t="s">
        <v>177</v>
      </c>
      <c r="AU1381" s="157" t="s">
        <v>85</v>
      </c>
      <c r="AV1381" s="13" t="s">
        <v>85</v>
      </c>
      <c r="AW1381" s="13" t="s">
        <v>33</v>
      </c>
      <c r="AX1381" s="13" t="s">
        <v>72</v>
      </c>
      <c r="AY1381" s="157" t="s">
        <v>166</v>
      </c>
    </row>
    <row r="1382" spans="2:51" s="13" customFormat="1">
      <c r="B1382" s="156"/>
      <c r="D1382" s="150" t="s">
        <v>177</v>
      </c>
      <c r="E1382" s="157" t="s">
        <v>19</v>
      </c>
      <c r="F1382" s="158" t="s">
        <v>766</v>
      </c>
      <c r="H1382" s="159">
        <v>0.1</v>
      </c>
      <c r="I1382" s="160"/>
      <c r="L1382" s="156"/>
      <c r="M1382" s="161"/>
      <c r="T1382" s="162"/>
      <c r="AT1382" s="157" t="s">
        <v>177</v>
      </c>
      <c r="AU1382" s="157" t="s">
        <v>85</v>
      </c>
      <c r="AV1382" s="13" t="s">
        <v>85</v>
      </c>
      <c r="AW1382" s="13" t="s">
        <v>33</v>
      </c>
      <c r="AX1382" s="13" t="s">
        <v>72</v>
      </c>
      <c r="AY1382" s="157" t="s">
        <v>166</v>
      </c>
    </row>
    <row r="1383" spans="2:51" s="13" customFormat="1">
      <c r="B1383" s="156"/>
      <c r="D1383" s="150" t="s">
        <v>177</v>
      </c>
      <c r="E1383" s="157" t="s">
        <v>19</v>
      </c>
      <c r="F1383" s="158" t="s">
        <v>766</v>
      </c>
      <c r="H1383" s="159">
        <v>0.1</v>
      </c>
      <c r="I1383" s="160"/>
      <c r="L1383" s="156"/>
      <c r="M1383" s="161"/>
      <c r="T1383" s="162"/>
      <c r="AT1383" s="157" t="s">
        <v>177</v>
      </c>
      <c r="AU1383" s="157" t="s">
        <v>85</v>
      </c>
      <c r="AV1383" s="13" t="s">
        <v>85</v>
      </c>
      <c r="AW1383" s="13" t="s">
        <v>33</v>
      </c>
      <c r="AX1383" s="13" t="s">
        <v>72</v>
      </c>
      <c r="AY1383" s="157" t="s">
        <v>166</v>
      </c>
    </row>
    <row r="1384" spans="2:51" s="13" customFormat="1">
      <c r="B1384" s="156"/>
      <c r="D1384" s="150" t="s">
        <v>177</v>
      </c>
      <c r="E1384" s="157" t="s">
        <v>19</v>
      </c>
      <c r="F1384" s="158" t="s">
        <v>604</v>
      </c>
      <c r="H1384" s="159">
        <v>0.09</v>
      </c>
      <c r="I1384" s="160"/>
      <c r="L1384" s="156"/>
      <c r="M1384" s="161"/>
      <c r="T1384" s="162"/>
      <c r="AT1384" s="157" t="s">
        <v>177</v>
      </c>
      <c r="AU1384" s="157" t="s">
        <v>85</v>
      </c>
      <c r="AV1384" s="13" t="s">
        <v>85</v>
      </c>
      <c r="AW1384" s="13" t="s">
        <v>33</v>
      </c>
      <c r="AX1384" s="13" t="s">
        <v>72</v>
      </c>
      <c r="AY1384" s="157" t="s">
        <v>166</v>
      </c>
    </row>
    <row r="1385" spans="2:51" s="13" customFormat="1">
      <c r="B1385" s="156"/>
      <c r="D1385" s="150" t="s">
        <v>177</v>
      </c>
      <c r="E1385" s="157" t="s">
        <v>19</v>
      </c>
      <c r="F1385" s="158" t="s">
        <v>604</v>
      </c>
      <c r="H1385" s="159">
        <v>0.09</v>
      </c>
      <c r="I1385" s="160"/>
      <c r="L1385" s="156"/>
      <c r="M1385" s="161"/>
      <c r="T1385" s="162"/>
      <c r="AT1385" s="157" t="s">
        <v>177</v>
      </c>
      <c r="AU1385" s="157" t="s">
        <v>85</v>
      </c>
      <c r="AV1385" s="13" t="s">
        <v>85</v>
      </c>
      <c r="AW1385" s="13" t="s">
        <v>33</v>
      </c>
      <c r="AX1385" s="13" t="s">
        <v>72</v>
      </c>
      <c r="AY1385" s="157" t="s">
        <v>166</v>
      </c>
    </row>
    <row r="1386" spans="2:51" s="13" customFormat="1">
      <c r="B1386" s="156"/>
      <c r="D1386" s="150" t="s">
        <v>177</v>
      </c>
      <c r="E1386" s="157" t="s">
        <v>19</v>
      </c>
      <c r="F1386" s="158" t="s">
        <v>766</v>
      </c>
      <c r="H1386" s="159">
        <v>0.1</v>
      </c>
      <c r="I1386" s="160"/>
      <c r="L1386" s="156"/>
      <c r="M1386" s="161"/>
      <c r="T1386" s="162"/>
      <c r="AT1386" s="157" t="s">
        <v>177</v>
      </c>
      <c r="AU1386" s="157" t="s">
        <v>85</v>
      </c>
      <c r="AV1386" s="13" t="s">
        <v>85</v>
      </c>
      <c r="AW1386" s="13" t="s">
        <v>33</v>
      </c>
      <c r="AX1386" s="13" t="s">
        <v>72</v>
      </c>
      <c r="AY1386" s="157" t="s">
        <v>166</v>
      </c>
    </row>
    <row r="1387" spans="2:51" s="13" customFormat="1">
      <c r="B1387" s="156"/>
      <c r="D1387" s="150" t="s">
        <v>177</v>
      </c>
      <c r="E1387" s="157" t="s">
        <v>19</v>
      </c>
      <c r="F1387" s="158" t="s">
        <v>620</v>
      </c>
      <c r="H1387" s="159">
        <v>0.15</v>
      </c>
      <c r="I1387" s="160"/>
      <c r="L1387" s="156"/>
      <c r="M1387" s="161"/>
      <c r="T1387" s="162"/>
      <c r="AT1387" s="157" t="s">
        <v>177</v>
      </c>
      <c r="AU1387" s="157" t="s">
        <v>85</v>
      </c>
      <c r="AV1387" s="13" t="s">
        <v>85</v>
      </c>
      <c r="AW1387" s="13" t="s">
        <v>33</v>
      </c>
      <c r="AX1387" s="13" t="s">
        <v>72</v>
      </c>
      <c r="AY1387" s="157" t="s">
        <v>166</v>
      </c>
    </row>
    <row r="1388" spans="2:51" s="13" customFormat="1">
      <c r="B1388" s="156"/>
      <c r="D1388" s="150" t="s">
        <v>177</v>
      </c>
      <c r="E1388" s="157" t="s">
        <v>19</v>
      </c>
      <c r="F1388" s="158" t="s">
        <v>604</v>
      </c>
      <c r="H1388" s="159">
        <v>0.09</v>
      </c>
      <c r="I1388" s="160"/>
      <c r="L1388" s="156"/>
      <c r="M1388" s="161"/>
      <c r="T1388" s="162"/>
      <c r="AT1388" s="157" t="s">
        <v>177</v>
      </c>
      <c r="AU1388" s="157" t="s">
        <v>85</v>
      </c>
      <c r="AV1388" s="13" t="s">
        <v>85</v>
      </c>
      <c r="AW1388" s="13" t="s">
        <v>33</v>
      </c>
      <c r="AX1388" s="13" t="s">
        <v>72</v>
      </c>
      <c r="AY1388" s="157" t="s">
        <v>166</v>
      </c>
    </row>
    <row r="1389" spans="2:51" s="13" customFormat="1">
      <c r="B1389" s="156"/>
      <c r="D1389" s="150" t="s">
        <v>177</v>
      </c>
      <c r="E1389" s="157" t="s">
        <v>19</v>
      </c>
      <c r="F1389" s="158" t="s">
        <v>604</v>
      </c>
      <c r="H1389" s="159">
        <v>0.09</v>
      </c>
      <c r="I1389" s="160"/>
      <c r="L1389" s="156"/>
      <c r="M1389" s="161"/>
      <c r="T1389" s="162"/>
      <c r="AT1389" s="157" t="s">
        <v>177</v>
      </c>
      <c r="AU1389" s="157" t="s">
        <v>85</v>
      </c>
      <c r="AV1389" s="13" t="s">
        <v>85</v>
      </c>
      <c r="AW1389" s="13" t="s">
        <v>33</v>
      </c>
      <c r="AX1389" s="13" t="s">
        <v>72</v>
      </c>
      <c r="AY1389" s="157" t="s">
        <v>166</v>
      </c>
    </row>
    <row r="1390" spans="2:51" s="13" customFormat="1">
      <c r="B1390" s="156"/>
      <c r="D1390" s="150" t="s">
        <v>177</v>
      </c>
      <c r="E1390" s="157" t="s">
        <v>19</v>
      </c>
      <c r="F1390" s="158" t="s">
        <v>604</v>
      </c>
      <c r="H1390" s="159">
        <v>0.09</v>
      </c>
      <c r="I1390" s="160"/>
      <c r="L1390" s="156"/>
      <c r="M1390" s="161"/>
      <c r="T1390" s="162"/>
      <c r="AT1390" s="157" t="s">
        <v>177</v>
      </c>
      <c r="AU1390" s="157" t="s">
        <v>85</v>
      </c>
      <c r="AV1390" s="13" t="s">
        <v>85</v>
      </c>
      <c r="AW1390" s="13" t="s">
        <v>33</v>
      </c>
      <c r="AX1390" s="13" t="s">
        <v>72</v>
      </c>
      <c r="AY1390" s="157" t="s">
        <v>166</v>
      </c>
    </row>
    <row r="1391" spans="2:51" s="13" customFormat="1">
      <c r="B1391" s="156"/>
      <c r="D1391" s="150" t="s">
        <v>177</v>
      </c>
      <c r="E1391" s="157" t="s">
        <v>19</v>
      </c>
      <c r="F1391" s="158" t="s">
        <v>758</v>
      </c>
      <c r="H1391" s="159">
        <v>0.13500000000000001</v>
      </c>
      <c r="I1391" s="160"/>
      <c r="L1391" s="156"/>
      <c r="M1391" s="161"/>
      <c r="T1391" s="162"/>
      <c r="AT1391" s="157" t="s">
        <v>177</v>
      </c>
      <c r="AU1391" s="157" t="s">
        <v>85</v>
      </c>
      <c r="AV1391" s="13" t="s">
        <v>85</v>
      </c>
      <c r="AW1391" s="13" t="s">
        <v>33</v>
      </c>
      <c r="AX1391" s="13" t="s">
        <v>72</v>
      </c>
      <c r="AY1391" s="157" t="s">
        <v>166</v>
      </c>
    </row>
    <row r="1392" spans="2:51" s="13" customFormat="1">
      <c r="B1392" s="156"/>
      <c r="D1392" s="150" t="s">
        <v>177</v>
      </c>
      <c r="E1392" s="157" t="s">
        <v>19</v>
      </c>
      <c r="F1392" s="158" t="s">
        <v>604</v>
      </c>
      <c r="H1392" s="159">
        <v>0.09</v>
      </c>
      <c r="I1392" s="160"/>
      <c r="L1392" s="156"/>
      <c r="M1392" s="161"/>
      <c r="T1392" s="162"/>
      <c r="AT1392" s="157" t="s">
        <v>177</v>
      </c>
      <c r="AU1392" s="157" t="s">
        <v>85</v>
      </c>
      <c r="AV1392" s="13" t="s">
        <v>85</v>
      </c>
      <c r="AW1392" s="13" t="s">
        <v>33</v>
      </c>
      <c r="AX1392" s="13" t="s">
        <v>72</v>
      </c>
      <c r="AY1392" s="157" t="s">
        <v>166</v>
      </c>
    </row>
    <row r="1393" spans="2:51" s="13" customFormat="1">
      <c r="B1393" s="156"/>
      <c r="D1393" s="150" t="s">
        <v>177</v>
      </c>
      <c r="E1393" s="157" t="s">
        <v>19</v>
      </c>
      <c r="F1393" s="158" t="s">
        <v>766</v>
      </c>
      <c r="H1393" s="159">
        <v>0.1</v>
      </c>
      <c r="I1393" s="160"/>
      <c r="L1393" s="156"/>
      <c r="M1393" s="161"/>
      <c r="T1393" s="162"/>
      <c r="AT1393" s="157" t="s">
        <v>177</v>
      </c>
      <c r="AU1393" s="157" t="s">
        <v>85</v>
      </c>
      <c r="AV1393" s="13" t="s">
        <v>85</v>
      </c>
      <c r="AW1393" s="13" t="s">
        <v>33</v>
      </c>
      <c r="AX1393" s="13" t="s">
        <v>72</v>
      </c>
      <c r="AY1393" s="157" t="s">
        <v>166</v>
      </c>
    </row>
    <row r="1394" spans="2:51" s="13" customFormat="1">
      <c r="B1394" s="156"/>
      <c r="D1394" s="150" t="s">
        <v>177</v>
      </c>
      <c r="E1394" s="157" t="s">
        <v>19</v>
      </c>
      <c r="F1394" s="158" t="s">
        <v>766</v>
      </c>
      <c r="H1394" s="159">
        <v>0.1</v>
      </c>
      <c r="I1394" s="160"/>
      <c r="L1394" s="156"/>
      <c r="M1394" s="161"/>
      <c r="T1394" s="162"/>
      <c r="AT1394" s="157" t="s">
        <v>177</v>
      </c>
      <c r="AU1394" s="157" t="s">
        <v>85</v>
      </c>
      <c r="AV1394" s="13" t="s">
        <v>85</v>
      </c>
      <c r="AW1394" s="13" t="s">
        <v>33</v>
      </c>
      <c r="AX1394" s="13" t="s">
        <v>72</v>
      </c>
      <c r="AY1394" s="157" t="s">
        <v>166</v>
      </c>
    </row>
    <row r="1395" spans="2:51" s="13" customFormat="1">
      <c r="B1395" s="156"/>
      <c r="D1395" s="150" t="s">
        <v>177</v>
      </c>
      <c r="E1395" s="157" t="s">
        <v>19</v>
      </c>
      <c r="F1395" s="158" t="s">
        <v>785</v>
      </c>
      <c r="H1395" s="159">
        <v>36.393000000000001</v>
      </c>
      <c r="I1395" s="160"/>
      <c r="L1395" s="156"/>
      <c r="M1395" s="161"/>
      <c r="T1395" s="162"/>
      <c r="AT1395" s="157" t="s">
        <v>177</v>
      </c>
      <c r="AU1395" s="157" t="s">
        <v>85</v>
      </c>
      <c r="AV1395" s="13" t="s">
        <v>85</v>
      </c>
      <c r="AW1395" s="13" t="s">
        <v>33</v>
      </c>
      <c r="AX1395" s="13" t="s">
        <v>72</v>
      </c>
      <c r="AY1395" s="157" t="s">
        <v>166</v>
      </c>
    </row>
    <row r="1396" spans="2:51" s="13" customFormat="1">
      <c r="B1396" s="156"/>
      <c r="D1396" s="150" t="s">
        <v>177</v>
      </c>
      <c r="E1396" s="157" t="s">
        <v>19</v>
      </c>
      <c r="F1396" s="158" t="s">
        <v>766</v>
      </c>
      <c r="H1396" s="159">
        <v>0.1</v>
      </c>
      <c r="I1396" s="160"/>
      <c r="L1396" s="156"/>
      <c r="M1396" s="161"/>
      <c r="T1396" s="162"/>
      <c r="AT1396" s="157" t="s">
        <v>177</v>
      </c>
      <c r="AU1396" s="157" t="s">
        <v>85</v>
      </c>
      <c r="AV1396" s="13" t="s">
        <v>85</v>
      </c>
      <c r="AW1396" s="13" t="s">
        <v>33</v>
      </c>
      <c r="AX1396" s="13" t="s">
        <v>72</v>
      </c>
      <c r="AY1396" s="157" t="s">
        <v>166</v>
      </c>
    </row>
    <row r="1397" spans="2:51" s="13" customFormat="1">
      <c r="B1397" s="156"/>
      <c r="D1397" s="150" t="s">
        <v>177</v>
      </c>
      <c r="E1397" s="157" t="s">
        <v>19</v>
      </c>
      <c r="F1397" s="158" t="s">
        <v>766</v>
      </c>
      <c r="H1397" s="159">
        <v>0.1</v>
      </c>
      <c r="I1397" s="160"/>
      <c r="L1397" s="156"/>
      <c r="M1397" s="161"/>
      <c r="T1397" s="162"/>
      <c r="AT1397" s="157" t="s">
        <v>177</v>
      </c>
      <c r="AU1397" s="157" t="s">
        <v>85</v>
      </c>
      <c r="AV1397" s="13" t="s">
        <v>85</v>
      </c>
      <c r="AW1397" s="13" t="s">
        <v>33</v>
      </c>
      <c r="AX1397" s="13" t="s">
        <v>72</v>
      </c>
      <c r="AY1397" s="157" t="s">
        <v>166</v>
      </c>
    </row>
    <row r="1398" spans="2:51" s="13" customFormat="1">
      <c r="B1398" s="156"/>
      <c r="D1398" s="150" t="s">
        <v>177</v>
      </c>
      <c r="E1398" s="157" t="s">
        <v>19</v>
      </c>
      <c r="F1398" s="158" t="s">
        <v>766</v>
      </c>
      <c r="H1398" s="159">
        <v>0.1</v>
      </c>
      <c r="I1398" s="160"/>
      <c r="L1398" s="156"/>
      <c r="M1398" s="161"/>
      <c r="T1398" s="162"/>
      <c r="AT1398" s="157" t="s">
        <v>177</v>
      </c>
      <c r="AU1398" s="157" t="s">
        <v>85</v>
      </c>
      <c r="AV1398" s="13" t="s">
        <v>85</v>
      </c>
      <c r="AW1398" s="13" t="s">
        <v>33</v>
      </c>
      <c r="AX1398" s="13" t="s">
        <v>72</v>
      </c>
      <c r="AY1398" s="157" t="s">
        <v>166</v>
      </c>
    </row>
    <row r="1399" spans="2:51" s="13" customFormat="1">
      <c r="B1399" s="156"/>
      <c r="D1399" s="150" t="s">
        <v>177</v>
      </c>
      <c r="E1399" s="157" t="s">
        <v>19</v>
      </c>
      <c r="F1399" s="158" t="s">
        <v>786</v>
      </c>
      <c r="H1399" s="159">
        <v>12.894</v>
      </c>
      <c r="I1399" s="160"/>
      <c r="L1399" s="156"/>
      <c r="M1399" s="161"/>
      <c r="T1399" s="162"/>
      <c r="AT1399" s="157" t="s">
        <v>177</v>
      </c>
      <c r="AU1399" s="157" t="s">
        <v>85</v>
      </c>
      <c r="AV1399" s="13" t="s">
        <v>85</v>
      </c>
      <c r="AW1399" s="13" t="s">
        <v>33</v>
      </c>
      <c r="AX1399" s="13" t="s">
        <v>72</v>
      </c>
      <c r="AY1399" s="157" t="s">
        <v>166</v>
      </c>
    </row>
    <row r="1400" spans="2:51" s="13" customFormat="1">
      <c r="B1400" s="156"/>
      <c r="D1400" s="150" t="s">
        <v>177</v>
      </c>
      <c r="E1400" s="157" t="s">
        <v>19</v>
      </c>
      <c r="F1400" s="158" t="s">
        <v>616</v>
      </c>
      <c r="H1400" s="159">
        <v>0.2</v>
      </c>
      <c r="I1400" s="160"/>
      <c r="L1400" s="156"/>
      <c r="M1400" s="161"/>
      <c r="T1400" s="162"/>
      <c r="AT1400" s="157" t="s">
        <v>177</v>
      </c>
      <c r="AU1400" s="157" t="s">
        <v>85</v>
      </c>
      <c r="AV1400" s="13" t="s">
        <v>85</v>
      </c>
      <c r="AW1400" s="13" t="s">
        <v>33</v>
      </c>
      <c r="AX1400" s="13" t="s">
        <v>72</v>
      </c>
      <c r="AY1400" s="157" t="s">
        <v>166</v>
      </c>
    </row>
    <row r="1401" spans="2:51" s="13" customFormat="1">
      <c r="B1401" s="156"/>
      <c r="D1401" s="150" t="s">
        <v>177</v>
      </c>
      <c r="E1401" s="157" t="s">
        <v>19</v>
      </c>
      <c r="F1401" s="158" t="s">
        <v>1479</v>
      </c>
      <c r="H1401" s="159">
        <v>6.3719999999999999</v>
      </c>
      <c r="I1401" s="160"/>
      <c r="L1401" s="156"/>
      <c r="M1401" s="161"/>
      <c r="T1401" s="162"/>
      <c r="AT1401" s="157" t="s">
        <v>177</v>
      </c>
      <c r="AU1401" s="157" t="s">
        <v>85</v>
      </c>
      <c r="AV1401" s="13" t="s">
        <v>85</v>
      </c>
      <c r="AW1401" s="13" t="s">
        <v>33</v>
      </c>
      <c r="AX1401" s="13" t="s">
        <v>72</v>
      </c>
      <c r="AY1401" s="157" t="s">
        <v>166</v>
      </c>
    </row>
    <row r="1402" spans="2:51" s="13" customFormat="1">
      <c r="B1402" s="156"/>
      <c r="D1402" s="150" t="s">
        <v>177</v>
      </c>
      <c r="E1402" s="157" t="s">
        <v>19</v>
      </c>
      <c r="F1402" s="158" t="s">
        <v>1480</v>
      </c>
      <c r="H1402" s="159">
        <v>0.70199999999999996</v>
      </c>
      <c r="I1402" s="160"/>
      <c r="L1402" s="156"/>
      <c r="M1402" s="161"/>
      <c r="T1402" s="162"/>
      <c r="AT1402" s="157" t="s">
        <v>177</v>
      </c>
      <c r="AU1402" s="157" t="s">
        <v>85</v>
      </c>
      <c r="AV1402" s="13" t="s">
        <v>85</v>
      </c>
      <c r="AW1402" s="13" t="s">
        <v>33</v>
      </c>
      <c r="AX1402" s="13" t="s">
        <v>72</v>
      </c>
      <c r="AY1402" s="157" t="s">
        <v>166</v>
      </c>
    </row>
    <row r="1403" spans="2:51" s="13" customFormat="1">
      <c r="B1403" s="156"/>
      <c r="D1403" s="150" t="s">
        <v>177</v>
      </c>
      <c r="E1403" s="157" t="s">
        <v>19</v>
      </c>
      <c r="F1403" s="158" t="s">
        <v>616</v>
      </c>
      <c r="H1403" s="159">
        <v>0.2</v>
      </c>
      <c r="I1403" s="160"/>
      <c r="L1403" s="156"/>
      <c r="M1403" s="161"/>
      <c r="T1403" s="162"/>
      <c r="AT1403" s="157" t="s">
        <v>177</v>
      </c>
      <c r="AU1403" s="157" t="s">
        <v>85</v>
      </c>
      <c r="AV1403" s="13" t="s">
        <v>85</v>
      </c>
      <c r="AW1403" s="13" t="s">
        <v>33</v>
      </c>
      <c r="AX1403" s="13" t="s">
        <v>72</v>
      </c>
      <c r="AY1403" s="157" t="s">
        <v>166</v>
      </c>
    </row>
    <row r="1404" spans="2:51" s="13" customFormat="1">
      <c r="B1404" s="156"/>
      <c r="D1404" s="150" t="s">
        <v>177</v>
      </c>
      <c r="E1404" s="157" t="s">
        <v>19</v>
      </c>
      <c r="F1404" s="158" t="s">
        <v>787</v>
      </c>
      <c r="H1404" s="159">
        <v>42</v>
      </c>
      <c r="I1404" s="160"/>
      <c r="L1404" s="156"/>
      <c r="M1404" s="161"/>
      <c r="T1404" s="162"/>
      <c r="AT1404" s="157" t="s">
        <v>177</v>
      </c>
      <c r="AU1404" s="157" t="s">
        <v>85</v>
      </c>
      <c r="AV1404" s="13" t="s">
        <v>85</v>
      </c>
      <c r="AW1404" s="13" t="s">
        <v>33</v>
      </c>
      <c r="AX1404" s="13" t="s">
        <v>72</v>
      </c>
      <c r="AY1404" s="157" t="s">
        <v>166</v>
      </c>
    </row>
    <row r="1405" spans="2:51" s="13" customFormat="1">
      <c r="B1405" s="156"/>
      <c r="D1405" s="150" t="s">
        <v>177</v>
      </c>
      <c r="E1405" s="157" t="s">
        <v>19</v>
      </c>
      <c r="F1405" s="158" t="s">
        <v>766</v>
      </c>
      <c r="H1405" s="159">
        <v>0.1</v>
      </c>
      <c r="I1405" s="160"/>
      <c r="L1405" s="156"/>
      <c r="M1405" s="161"/>
      <c r="T1405" s="162"/>
      <c r="AT1405" s="157" t="s">
        <v>177</v>
      </c>
      <c r="AU1405" s="157" t="s">
        <v>85</v>
      </c>
      <c r="AV1405" s="13" t="s">
        <v>85</v>
      </c>
      <c r="AW1405" s="13" t="s">
        <v>33</v>
      </c>
      <c r="AX1405" s="13" t="s">
        <v>72</v>
      </c>
      <c r="AY1405" s="157" t="s">
        <v>166</v>
      </c>
    </row>
    <row r="1406" spans="2:51" s="13" customFormat="1">
      <c r="B1406" s="156"/>
      <c r="D1406" s="150" t="s">
        <v>177</v>
      </c>
      <c r="E1406" s="157" t="s">
        <v>19</v>
      </c>
      <c r="F1406" s="158" t="s">
        <v>766</v>
      </c>
      <c r="H1406" s="159">
        <v>0.1</v>
      </c>
      <c r="I1406" s="160"/>
      <c r="L1406" s="156"/>
      <c r="M1406" s="161"/>
      <c r="T1406" s="162"/>
      <c r="AT1406" s="157" t="s">
        <v>177</v>
      </c>
      <c r="AU1406" s="157" t="s">
        <v>85</v>
      </c>
      <c r="AV1406" s="13" t="s">
        <v>85</v>
      </c>
      <c r="AW1406" s="13" t="s">
        <v>33</v>
      </c>
      <c r="AX1406" s="13" t="s">
        <v>72</v>
      </c>
      <c r="AY1406" s="157" t="s">
        <v>166</v>
      </c>
    </row>
    <row r="1407" spans="2:51" s="13" customFormat="1">
      <c r="B1407" s="156"/>
      <c r="D1407" s="150" t="s">
        <v>177</v>
      </c>
      <c r="E1407" s="157" t="s">
        <v>19</v>
      </c>
      <c r="F1407" s="158" t="s">
        <v>616</v>
      </c>
      <c r="H1407" s="159">
        <v>0.2</v>
      </c>
      <c r="I1407" s="160"/>
      <c r="L1407" s="156"/>
      <c r="M1407" s="161"/>
      <c r="T1407" s="162"/>
      <c r="AT1407" s="157" t="s">
        <v>177</v>
      </c>
      <c r="AU1407" s="157" t="s">
        <v>85</v>
      </c>
      <c r="AV1407" s="13" t="s">
        <v>85</v>
      </c>
      <c r="AW1407" s="13" t="s">
        <v>33</v>
      </c>
      <c r="AX1407" s="13" t="s">
        <v>72</v>
      </c>
      <c r="AY1407" s="157" t="s">
        <v>166</v>
      </c>
    </row>
    <row r="1408" spans="2:51" s="14" customFormat="1">
      <c r="B1408" s="163"/>
      <c r="D1408" s="150" t="s">
        <v>177</v>
      </c>
      <c r="E1408" s="164" t="s">
        <v>19</v>
      </c>
      <c r="F1408" s="165" t="s">
        <v>217</v>
      </c>
      <c r="H1408" s="166">
        <v>422.0619999999999</v>
      </c>
      <c r="I1408" s="167"/>
      <c r="L1408" s="163"/>
      <c r="M1408" s="168"/>
      <c r="T1408" s="169"/>
      <c r="AT1408" s="164" t="s">
        <v>177</v>
      </c>
      <c r="AU1408" s="164" t="s">
        <v>85</v>
      </c>
      <c r="AV1408" s="14" t="s">
        <v>184</v>
      </c>
      <c r="AW1408" s="14" t="s">
        <v>33</v>
      </c>
      <c r="AX1408" s="14" t="s">
        <v>72</v>
      </c>
      <c r="AY1408" s="164" t="s">
        <v>166</v>
      </c>
    </row>
    <row r="1409" spans="2:65" s="12" customFormat="1">
      <c r="B1409" s="149"/>
      <c r="D1409" s="150" t="s">
        <v>177</v>
      </c>
      <c r="E1409" s="151" t="s">
        <v>19</v>
      </c>
      <c r="F1409" s="152" t="s">
        <v>1481</v>
      </c>
      <c r="H1409" s="151" t="s">
        <v>19</v>
      </c>
      <c r="I1409" s="153"/>
      <c r="L1409" s="149"/>
      <c r="M1409" s="154"/>
      <c r="T1409" s="155"/>
      <c r="AT1409" s="151" t="s">
        <v>177</v>
      </c>
      <c r="AU1409" s="151" t="s">
        <v>85</v>
      </c>
      <c r="AV1409" s="12" t="s">
        <v>79</v>
      </c>
      <c r="AW1409" s="12" t="s">
        <v>33</v>
      </c>
      <c r="AX1409" s="12" t="s">
        <v>72</v>
      </c>
      <c r="AY1409" s="151" t="s">
        <v>166</v>
      </c>
    </row>
    <row r="1410" spans="2:65" s="13" customFormat="1">
      <c r="B1410" s="156"/>
      <c r="D1410" s="150" t="s">
        <v>177</v>
      </c>
      <c r="E1410" s="157" t="s">
        <v>19</v>
      </c>
      <c r="F1410" s="158" t="s">
        <v>1482</v>
      </c>
      <c r="H1410" s="159">
        <v>19.95</v>
      </c>
      <c r="I1410" s="160"/>
      <c r="L1410" s="156"/>
      <c r="M1410" s="161"/>
      <c r="T1410" s="162"/>
      <c r="AT1410" s="157" t="s">
        <v>177</v>
      </c>
      <c r="AU1410" s="157" t="s">
        <v>85</v>
      </c>
      <c r="AV1410" s="13" t="s">
        <v>85</v>
      </c>
      <c r="AW1410" s="13" t="s">
        <v>33</v>
      </c>
      <c r="AX1410" s="13" t="s">
        <v>72</v>
      </c>
      <c r="AY1410" s="157" t="s">
        <v>166</v>
      </c>
    </row>
    <row r="1411" spans="2:65" s="15" customFormat="1">
      <c r="B1411" s="170"/>
      <c r="D1411" s="150" t="s">
        <v>177</v>
      </c>
      <c r="E1411" s="171" t="s">
        <v>19</v>
      </c>
      <c r="F1411" s="172" t="s">
        <v>228</v>
      </c>
      <c r="H1411" s="173">
        <v>442.01199999999989</v>
      </c>
      <c r="I1411" s="174"/>
      <c r="L1411" s="170"/>
      <c r="M1411" s="175"/>
      <c r="T1411" s="176"/>
      <c r="AT1411" s="171" t="s">
        <v>177</v>
      </c>
      <c r="AU1411" s="171" t="s">
        <v>85</v>
      </c>
      <c r="AV1411" s="15" t="s">
        <v>173</v>
      </c>
      <c r="AW1411" s="15" t="s">
        <v>33</v>
      </c>
      <c r="AX1411" s="15" t="s">
        <v>79</v>
      </c>
      <c r="AY1411" s="171" t="s">
        <v>166</v>
      </c>
    </row>
    <row r="1412" spans="2:65" s="1" customFormat="1" ht="16.5" customHeight="1">
      <c r="B1412" s="33"/>
      <c r="C1412" s="132" t="s">
        <v>1483</v>
      </c>
      <c r="D1412" s="132" t="s">
        <v>168</v>
      </c>
      <c r="E1412" s="133" t="s">
        <v>1484</v>
      </c>
      <c r="F1412" s="134" t="s">
        <v>1485</v>
      </c>
      <c r="G1412" s="135" t="s">
        <v>257</v>
      </c>
      <c r="H1412" s="136">
        <v>309.49</v>
      </c>
      <c r="I1412" s="137"/>
      <c r="J1412" s="138">
        <f>ROUND(I1412*H1412,2)</f>
        <v>0</v>
      </c>
      <c r="K1412" s="134" t="s">
        <v>172</v>
      </c>
      <c r="L1412" s="33"/>
      <c r="M1412" s="139" t="s">
        <v>19</v>
      </c>
      <c r="N1412" s="140" t="s">
        <v>44</v>
      </c>
      <c r="P1412" s="141">
        <f>O1412*H1412</f>
        <v>0</v>
      </c>
      <c r="Q1412" s="141">
        <v>0</v>
      </c>
      <c r="R1412" s="141">
        <f>Q1412*H1412</f>
        <v>0</v>
      </c>
      <c r="S1412" s="141">
        <v>2.9999999999999997E-4</v>
      </c>
      <c r="T1412" s="142">
        <f>S1412*H1412</f>
        <v>9.2846999999999999E-2</v>
      </c>
      <c r="AR1412" s="143" t="s">
        <v>291</v>
      </c>
      <c r="AT1412" s="143" t="s">
        <v>168</v>
      </c>
      <c r="AU1412" s="143" t="s">
        <v>85</v>
      </c>
      <c r="AY1412" s="18" t="s">
        <v>166</v>
      </c>
      <c r="BE1412" s="144">
        <f>IF(N1412="základní",J1412,0)</f>
        <v>0</v>
      </c>
      <c r="BF1412" s="144">
        <f>IF(N1412="snížená",J1412,0)</f>
        <v>0</v>
      </c>
      <c r="BG1412" s="144">
        <f>IF(N1412="zákl. přenesená",J1412,0)</f>
        <v>0</v>
      </c>
      <c r="BH1412" s="144">
        <f>IF(N1412="sníž. přenesená",J1412,0)</f>
        <v>0</v>
      </c>
      <c r="BI1412" s="144">
        <f>IF(N1412="nulová",J1412,0)</f>
        <v>0</v>
      </c>
      <c r="BJ1412" s="18" t="s">
        <v>85</v>
      </c>
      <c r="BK1412" s="144">
        <f>ROUND(I1412*H1412,2)</f>
        <v>0</v>
      </c>
      <c r="BL1412" s="18" t="s">
        <v>291</v>
      </c>
      <c r="BM1412" s="143" t="s">
        <v>1486</v>
      </c>
    </row>
    <row r="1413" spans="2:65" s="1" customFormat="1">
      <c r="B1413" s="33"/>
      <c r="D1413" s="145" t="s">
        <v>175</v>
      </c>
      <c r="F1413" s="146" t="s">
        <v>1487</v>
      </c>
      <c r="I1413" s="147"/>
      <c r="L1413" s="33"/>
      <c r="M1413" s="148"/>
      <c r="T1413" s="54"/>
      <c r="AT1413" s="18" t="s">
        <v>175</v>
      </c>
      <c r="AU1413" s="18" t="s">
        <v>85</v>
      </c>
    </row>
    <row r="1414" spans="2:65" s="12" customFormat="1">
      <c r="B1414" s="149"/>
      <c r="D1414" s="150" t="s">
        <v>177</v>
      </c>
      <c r="E1414" s="151" t="s">
        <v>19</v>
      </c>
      <c r="F1414" s="152" t="s">
        <v>1488</v>
      </c>
      <c r="H1414" s="151" t="s">
        <v>19</v>
      </c>
      <c r="I1414" s="153"/>
      <c r="L1414" s="149"/>
      <c r="M1414" s="154"/>
      <c r="T1414" s="155"/>
      <c r="AT1414" s="151" t="s">
        <v>177</v>
      </c>
      <c r="AU1414" s="151" t="s">
        <v>85</v>
      </c>
      <c r="AV1414" s="12" t="s">
        <v>79</v>
      </c>
      <c r="AW1414" s="12" t="s">
        <v>33</v>
      </c>
      <c r="AX1414" s="12" t="s">
        <v>72</v>
      </c>
      <c r="AY1414" s="151" t="s">
        <v>166</v>
      </c>
    </row>
    <row r="1415" spans="2:65" s="13" customFormat="1">
      <c r="B1415" s="156"/>
      <c r="D1415" s="150" t="s">
        <v>177</v>
      </c>
      <c r="E1415" s="157" t="s">
        <v>19</v>
      </c>
      <c r="F1415" s="158" t="s">
        <v>1489</v>
      </c>
      <c r="H1415" s="159">
        <v>2</v>
      </c>
      <c r="I1415" s="160"/>
      <c r="L1415" s="156"/>
      <c r="M1415" s="161"/>
      <c r="T1415" s="162"/>
      <c r="AT1415" s="157" t="s">
        <v>177</v>
      </c>
      <c r="AU1415" s="157" t="s">
        <v>85</v>
      </c>
      <c r="AV1415" s="13" t="s">
        <v>85</v>
      </c>
      <c r="AW1415" s="13" t="s">
        <v>33</v>
      </c>
      <c r="AX1415" s="13" t="s">
        <v>72</v>
      </c>
      <c r="AY1415" s="157" t="s">
        <v>166</v>
      </c>
    </row>
    <row r="1416" spans="2:65" s="12" customFormat="1">
      <c r="B1416" s="149"/>
      <c r="D1416" s="150" t="s">
        <v>177</v>
      </c>
      <c r="E1416" s="151" t="s">
        <v>19</v>
      </c>
      <c r="F1416" s="152" t="s">
        <v>213</v>
      </c>
      <c r="H1416" s="151" t="s">
        <v>19</v>
      </c>
      <c r="I1416" s="153"/>
      <c r="L1416" s="149"/>
      <c r="M1416" s="154"/>
      <c r="T1416" s="155"/>
      <c r="AT1416" s="151" t="s">
        <v>177</v>
      </c>
      <c r="AU1416" s="151" t="s">
        <v>85</v>
      </c>
      <c r="AV1416" s="12" t="s">
        <v>79</v>
      </c>
      <c r="AW1416" s="12" t="s">
        <v>33</v>
      </c>
      <c r="AX1416" s="12" t="s">
        <v>72</v>
      </c>
      <c r="AY1416" s="151" t="s">
        <v>166</v>
      </c>
    </row>
    <row r="1417" spans="2:65" s="13" customFormat="1">
      <c r="B1417" s="156"/>
      <c r="D1417" s="150" t="s">
        <v>177</v>
      </c>
      <c r="E1417" s="157" t="s">
        <v>19</v>
      </c>
      <c r="F1417" s="158" t="s">
        <v>1490</v>
      </c>
      <c r="H1417" s="159">
        <v>102.34</v>
      </c>
      <c r="I1417" s="160"/>
      <c r="L1417" s="156"/>
      <c r="M1417" s="161"/>
      <c r="T1417" s="162"/>
      <c r="AT1417" s="157" t="s">
        <v>177</v>
      </c>
      <c r="AU1417" s="157" t="s">
        <v>85</v>
      </c>
      <c r="AV1417" s="13" t="s">
        <v>85</v>
      </c>
      <c r="AW1417" s="13" t="s">
        <v>33</v>
      </c>
      <c r="AX1417" s="13" t="s">
        <v>72</v>
      </c>
      <c r="AY1417" s="157" t="s">
        <v>166</v>
      </c>
    </row>
    <row r="1418" spans="2:65" s="12" customFormat="1">
      <c r="B1418" s="149"/>
      <c r="D1418" s="150" t="s">
        <v>177</v>
      </c>
      <c r="E1418" s="151" t="s">
        <v>19</v>
      </c>
      <c r="F1418" s="152" t="s">
        <v>218</v>
      </c>
      <c r="H1418" s="151" t="s">
        <v>19</v>
      </c>
      <c r="I1418" s="153"/>
      <c r="L1418" s="149"/>
      <c r="M1418" s="154"/>
      <c r="T1418" s="155"/>
      <c r="AT1418" s="151" t="s">
        <v>177</v>
      </c>
      <c r="AU1418" s="151" t="s">
        <v>85</v>
      </c>
      <c r="AV1418" s="12" t="s">
        <v>79</v>
      </c>
      <c r="AW1418" s="12" t="s">
        <v>33</v>
      </c>
      <c r="AX1418" s="12" t="s">
        <v>72</v>
      </c>
      <c r="AY1418" s="151" t="s">
        <v>166</v>
      </c>
    </row>
    <row r="1419" spans="2:65" s="13" customFormat="1" ht="22.5">
      <c r="B1419" s="156"/>
      <c r="D1419" s="150" t="s">
        <v>177</v>
      </c>
      <c r="E1419" s="157" t="s">
        <v>19</v>
      </c>
      <c r="F1419" s="158" t="s">
        <v>1491</v>
      </c>
      <c r="H1419" s="159">
        <v>104.34</v>
      </c>
      <c r="I1419" s="160"/>
      <c r="L1419" s="156"/>
      <c r="M1419" s="161"/>
      <c r="T1419" s="162"/>
      <c r="AT1419" s="157" t="s">
        <v>177</v>
      </c>
      <c r="AU1419" s="157" t="s">
        <v>85</v>
      </c>
      <c r="AV1419" s="13" t="s">
        <v>85</v>
      </c>
      <c r="AW1419" s="13" t="s">
        <v>33</v>
      </c>
      <c r="AX1419" s="13" t="s">
        <v>72</v>
      </c>
      <c r="AY1419" s="157" t="s">
        <v>166</v>
      </c>
    </row>
    <row r="1420" spans="2:65" s="13" customFormat="1" ht="22.5">
      <c r="B1420" s="156"/>
      <c r="D1420" s="150" t="s">
        <v>177</v>
      </c>
      <c r="E1420" s="157" t="s">
        <v>19</v>
      </c>
      <c r="F1420" s="158" t="s">
        <v>1492</v>
      </c>
      <c r="H1420" s="159">
        <v>79.91</v>
      </c>
      <c r="I1420" s="160"/>
      <c r="L1420" s="156"/>
      <c r="M1420" s="161"/>
      <c r="T1420" s="162"/>
      <c r="AT1420" s="157" t="s">
        <v>177</v>
      </c>
      <c r="AU1420" s="157" t="s">
        <v>85</v>
      </c>
      <c r="AV1420" s="13" t="s">
        <v>85</v>
      </c>
      <c r="AW1420" s="13" t="s">
        <v>33</v>
      </c>
      <c r="AX1420" s="13" t="s">
        <v>72</v>
      </c>
      <c r="AY1420" s="157" t="s">
        <v>166</v>
      </c>
    </row>
    <row r="1421" spans="2:65" s="12" customFormat="1">
      <c r="B1421" s="149"/>
      <c r="D1421" s="150" t="s">
        <v>177</v>
      </c>
      <c r="E1421" s="151" t="s">
        <v>19</v>
      </c>
      <c r="F1421" s="152" t="s">
        <v>1481</v>
      </c>
      <c r="H1421" s="151" t="s">
        <v>19</v>
      </c>
      <c r="I1421" s="153"/>
      <c r="L1421" s="149"/>
      <c r="M1421" s="154"/>
      <c r="T1421" s="155"/>
      <c r="AT1421" s="151" t="s">
        <v>177</v>
      </c>
      <c r="AU1421" s="151" t="s">
        <v>85</v>
      </c>
      <c r="AV1421" s="12" t="s">
        <v>79</v>
      </c>
      <c r="AW1421" s="12" t="s">
        <v>33</v>
      </c>
      <c r="AX1421" s="12" t="s">
        <v>72</v>
      </c>
      <c r="AY1421" s="151" t="s">
        <v>166</v>
      </c>
    </row>
    <row r="1422" spans="2:65" s="13" customFormat="1">
      <c r="B1422" s="156"/>
      <c r="D1422" s="150" t="s">
        <v>177</v>
      </c>
      <c r="E1422" s="157" t="s">
        <v>19</v>
      </c>
      <c r="F1422" s="158" t="s">
        <v>1493</v>
      </c>
      <c r="H1422" s="159">
        <v>20.9</v>
      </c>
      <c r="I1422" s="160"/>
      <c r="L1422" s="156"/>
      <c r="M1422" s="161"/>
      <c r="T1422" s="162"/>
      <c r="AT1422" s="157" t="s">
        <v>177</v>
      </c>
      <c r="AU1422" s="157" t="s">
        <v>85</v>
      </c>
      <c r="AV1422" s="13" t="s">
        <v>85</v>
      </c>
      <c r="AW1422" s="13" t="s">
        <v>33</v>
      </c>
      <c r="AX1422" s="13" t="s">
        <v>72</v>
      </c>
      <c r="AY1422" s="157" t="s">
        <v>166</v>
      </c>
    </row>
    <row r="1423" spans="2:65" s="15" customFormat="1">
      <c r="B1423" s="170"/>
      <c r="D1423" s="150" t="s">
        <v>177</v>
      </c>
      <c r="E1423" s="171" t="s">
        <v>19</v>
      </c>
      <c r="F1423" s="172" t="s">
        <v>228</v>
      </c>
      <c r="H1423" s="173">
        <v>309.49</v>
      </c>
      <c r="I1423" s="174"/>
      <c r="L1423" s="170"/>
      <c r="M1423" s="175"/>
      <c r="T1423" s="176"/>
      <c r="AT1423" s="171" t="s">
        <v>177</v>
      </c>
      <c r="AU1423" s="171" t="s">
        <v>85</v>
      </c>
      <c r="AV1423" s="15" t="s">
        <v>173</v>
      </c>
      <c r="AW1423" s="15" t="s">
        <v>33</v>
      </c>
      <c r="AX1423" s="15" t="s">
        <v>79</v>
      </c>
      <c r="AY1423" s="171" t="s">
        <v>166</v>
      </c>
    </row>
    <row r="1424" spans="2:65" s="1" customFormat="1" ht="16.5" customHeight="1">
      <c r="B1424" s="33"/>
      <c r="C1424" s="132" t="s">
        <v>1494</v>
      </c>
      <c r="D1424" s="132" t="s">
        <v>168</v>
      </c>
      <c r="E1424" s="133" t="s">
        <v>1495</v>
      </c>
      <c r="F1424" s="134" t="s">
        <v>1496</v>
      </c>
      <c r="G1424" s="135" t="s">
        <v>232</v>
      </c>
      <c r="H1424" s="136">
        <v>400.98599999999999</v>
      </c>
      <c r="I1424" s="137"/>
      <c r="J1424" s="138">
        <f>ROUND(I1424*H1424,2)</f>
        <v>0</v>
      </c>
      <c r="K1424" s="134" t="s">
        <v>172</v>
      </c>
      <c r="L1424" s="33"/>
      <c r="M1424" s="139" t="s">
        <v>19</v>
      </c>
      <c r="N1424" s="140" t="s">
        <v>44</v>
      </c>
      <c r="P1424" s="141">
        <f>O1424*H1424</f>
        <v>0</v>
      </c>
      <c r="Q1424" s="141">
        <v>3.0000000000000001E-5</v>
      </c>
      <c r="R1424" s="141">
        <f>Q1424*H1424</f>
        <v>1.202958E-2</v>
      </c>
      <c r="S1424" s="141">
        <v>0</v>
      </c>
      <c r="T1424" s="142">
        <f>S1424*H1424</f>
        <v>0</v>
      </c>
      <c r="AR1424" s="143" t="s">
        <v>291</v>
      </c>
      <c r="AT1424" s="143" t="s">
        <v>168</v>
      </c>
      <c r="AU1424" s="143" t="s">
        <v>85</v>
      </c>
      <c r="AY1424" s="18" t="s">
        <v>166</v>
      </c>
      <c r="BE1424" s="144">
        <f>IF(N1424="základní",J1424,0)</f>
        <v>0</v>
      </c>
      <c r="BF1424" s="144">
        <f>IF(N1424="snížená",J1424,0)</f>
        <v>0</v>
      </c>
      <c r="BG1424" s="144">
        <f>IF(N1424="zákl. přenesená",J1424,0)</f>
        <v>0</v>
      </c>
      <c r="BH1424" s="144">
        <f>IF(N1424="sníž. přenesená",J1424,0)</f>
        <v>0</v>
      </c>
      <c r="BI1424" s="144">
        <f>IF(N1424="nulová",J1424,0)</f>
        <v>0</v>
      </c>
      <c r="BJ1424" s="18" t="s">
        <v>85</v>
      </c>
      <c r="BK1424" s="144">
        <f>ROUND(I1424*H1424,2)</f>
        <v>0</v>
      </c>
      <c r="BL1424" s="18" t="s">
        <v>291</v>
      </c>
      <c r="BM1424" s="143" t="s">
        <v>1497</v>
      </c>
    </row>
    <row r="1425" spans="2:51" s="1" customFormat="1">
      <c r="B1425" s="33"/>
      <c r="D1425" s="145" t="s">
        <v>175</v>
      </c>
      <c r="F1425" s="146" t="s">
        <v>1498</v>
      </c>
      <c r="I1425" s="147"/>
      <c r="L1425" s="33"/>
      <c r="M1425" s="148"/>
      <c r="T1425" s="54"/>
      <c r="AT1425" s="18" t="s">
        <v>175</v>
      </c>
      <c r="AU1425" s="18" t="s">
        <v>85</v>
      </c>
    </row>
    <row r="1426" spans="2:51" s="12" customFormat="1">
      <c r="B1426" s="149"/>
      <c r="D1426" s="150" t="s">
        <v>177</v>
      </c>
      <c r="E1426" s="151" t="s">
        <v>19</v>
      </c>
      <c r="F1426" s="152" t="s">
        <v>213</v>
      </c>
      <c r="H1426" s="151" t="s">
        <v>19</v>
      </c>
      <c r="I1426" s="153"/>
      <c r="L1426" s="149"/>
      <c r="M1426" s="154"/>
      <c r="T1426" s="155"/>
      <c r="AT1426" s="151" t="s">
        <v>177</v>
      </c>
      <c r="AU1426" s="151" t="s">
        <v>85</v>
      </c>
      <c r="AV1426" s="12" t="s">
        <v>79</v>
      </c>
      <c r="AW1426" s="12" t="s">
        <v>33</v>
      </c>
      <c r="AX1426" s="12" t="s">
        <v>72</v>
      </c>
      <c r="AY1426" s="151" t="s">
        <v>166</v>
      </c>
    </row>
    <row r="1427" spans="2:51" s="13" customFormat="1">
      <c r="B1427" s="156"/>
      <c r="D1427" s="150" t="s">
        <v>177</v>
      </c>
      <c r="E1427" s="157" t="s">
        <v>19</v>
      </c>
      <c r="F1427" s="158" t="s">
        <v>602</v>
      </c>
      <c r="H1427" s="159">
        <v>3.3</v>
      </c>
      <c r="I1427" s="160"/>
      <c r="L1427" s="156"/>
      <c r="M1427" s="161"/>
      <c r="T1427" s="162"/>
      <c r="AT1427" s="157" t="s">
        <v>177</v>
      </c>
      <c r="AU1427" s="157" t="s">
        <v>85</v>
      </c>
      <c r="AV1427" s="13" t="s">
        <v>85</v>
      </c>
      <c r="AW1427" s="13" t="s">
        <v>33</v>
      </c>
      <c r="AX1427" s="13" t="s">
        <v>72</v>
      </c>
      <c r="AY1427" s="157" t="s">
        <v>166</v>
      </c>
    </row>
    <row r="1428" spans="2:51" s="13" customFormat="1">
      <c r="B1428" s="156"/>
      <c r="D1428" s="150" t="s">
        <v>177</v>
      </c>
      <c r="E1428" s="157" t="s">
        <v>19</v>
      </c>
      <c r="F1428" s="158" t="s">
        <v>604</v>
      </c>
      <c r="H1428" s="159">
        <v>0.09</v>
      </c>
      <c r="I1428" s="160"/>
      <c r="L1428" s="156"/>
      <c r="M1428" s="161"/>
      <c r="T1428" s="162"/>
      <c r="AT1428" s="157" t="s">
        <v>177</v>
      </c>
      <c r="AU1428" s="157" t="s">
        <v>85</v>
      </c>
      <c r="AV1428" s="13" t="s">
        <v>85</v>
      </c>
      <c r="AW1428" s="13" t="s">
        <v>33</v>
      </c>
      <c r="AX1428" s="13" t="s">
        <v>72</v>
      </c>
      <c r="AY1428" s="157" t="s">
        <v>166</v>
      </c>
    </row>
    <row r="1429" spans="2:51" s="13" customFormat="1">
      <c r="B1429" s="156"/>
      <c r="D1429" s="150" t="s">
        <v>177</v>
      </c>
      <c r="E1429" s="157" t="s">
        <v>19</v>
      </c>
      <c r="F1429" s="158" t="s">
        <v>603</v>
      </c>
      <c r="H1429" s="159">
        <v>0.08</v>
      </c>
      <c r="I1429" s="160"/>
      <c r="L1429" s="156"/>
      <c r="M1429" s="161"/>
      <c r="T1429" s="162"/>
      <c r="AT1429" s="157" t="s">
        <v>177</v>
      </c>
      <c r="AU1429" s="157" t="s">
        <v>85</v>
      </c>
      <c r="AV1429" s="13" t="s">
        <v>85</v>
      </c>
      <c r="AW1429" s="13" t="s">
        <v>33</v>
      </c>
      <c r="AX1429" s="13" t="s">
        <v>72</v>
      </c>
      <c r="AY1429" s="157" t="s">
        <v>166</v>
      </c>
    </row>
    <row r="1430" spans="2:51" s="13" customFormat="1">
      <c r="B1430" s="156"/>
      <c r="D1430" s="150" t="s">
        <v>177</v>
      </c>
      <c r="E1430" s="157" t="s">
        <v>19</v>
      </c>
      <c r="F1430" s="158" t="s">
        <v>330</v>
      </c>
      <c r="H1430" s="159">
        <v>13.685</v>
      </c>
      <c r="I1430" s="160"/>
      <c r="L1430" s="156"/>
      <c r="M1430" s="161"/>
      <c r="T1430" s="162"/>
      <c r="AT1430" s="157" t="s">
        <v>177</v>
      </c>
      <c r="AU1430" s="157" t="s">
        <v>85</v>
      </c>
      <c r="AV1430" s="13" t="s">
        <v>85</v>
      </c>
      <c r="AW1430" s="13" t="s">
        <v>33</v>
      </c>
      <c r="AX1430" s="13" t="s">
        <v>72</v>
      </c>
      <c r="AY1430" s="157" t="s">
        <v>166</v>
      </c>
    </row>
    <row r="1431" spans="2:51" s="13" customFormat="1">
      <c r="B1431" s="156"/>
      <c r="D1431" s="150" t="s">
        <v>177</v>
      </c>
      <c r="E1431" s="157" t="s">
        <v>19</v>
      </c>
      <c r="F1431" s="158" t="s">
        <v>604</v>
      </c>
      <c r="H1431" s="159">
        <v>0.09</v>
      </c>
      <c r="I1431" s="160"/>
      <c r="L1431" s="156"/>
      <c r="M1431" s="161"/>
      <c r="T1431" s="162"/>
      <c r="AT1431" s="157" t="s">
        <v>177</v>
      </c>
      <c r="AU1431" s="157" t="s">
        <v>85</v>
      </c>
      <c r="AV1431" s="13" t="s">
        <v>85</v>
      </c>
      <c r="AW1431" s="13" t="s">
        <v>33</v>
      </c>
      <c r="AX1431" s="13" t="s">
        <v>72</v>
      </c>
      <c r="AY1431" s="157" t="s">
        <v>166</v>
      </c>
    </row>
    <row r="1432" spans="2:51" s="13" customFormat="1">
      <c r="B1432" s="156"/>
      <c r="D1432" s="150" t="s">
        <v>177</v>
      </c>
      <c r="E1432" s="157" t="s">
        <v>19</v>
      </c>
      <c r="F1432" s="158" t="s">
        <v>1499</v>
      </c>
      <c r="H1432" s="159">
        <v>6.12</v>
      </c>
      <c r="I1432" s="160"/>
      <c r="L1432" s="156"/>
      <c r="M1432" s="161"/>
      <c r="T1432" s="162"/>
      <c r="AT1432" s="157" t="s">
        <v>177</v>
      </c>
      <c r="AU1432" s="157" t="s">
        <v>85</v>
      </c>
      <c r="AV1432" s="13" t="s">
        <v>85</v>
      </c>
      <c r="AW1432" s="13" t="s">
        <v>33</v>
      </c>
      <c r="AX1432" s="13" t="s">
        <v>72</v>
      </c>
      <c r="AY1432" s="157" t="s">
        <v>166</v>
      </c>
    </row>
    <row r="1433" spans="2:51" s="13" customFormat="1">
      <c r="B1433" s="156"/>
      <c r="D1433" s="150" t="s">
        <v>177</v>
      </c>
      <c r="E1433" s="157" t="s">
        <v>19</v>
      </c>
      <c r="F1433" s="158" t="s">
        <v>1500</v>
      </c>
      <c r="H1433" s="159">
        <v>22.66</v>
      </c>
      <c r="I1433" s="160"/>
      <c r="L1433" s="156"/>
      <c r="M1433" s="161"/>
      <c r="T1433" s="162"/>
      <c r="AT1433" s="157" t="s">
        <v>177</v>
      </c>
      <c r="AU1433" s="157" t="s">
        <v>85</v>
      </c>
      <c r="AV1433" s="13" t="s">
        <v>85</v>
      </c>
      <c r="AW1433" s="13" t="s">
        <v>33</v>
      </c>
      <c r="AX1433" s="13" t="s">
        <v>72</v>
      </c>
      <c r="AY1433" s="157" t="s">
        <v>166</v>
      </c>
    </row>
    <row r="1434" spans="2:51" s="13" customFormat="1">
      <c r="B1434" s="156"/>
      <c r="D1434" s="150" t="s">
        <v>177</v>
      </c>
      <c r="E1434" s="157" t="s">
        <v>19</v>
      </c>
      <c r="F1434" s="158" t="s">
        <v>1501</v>
      </c>
      <c r="H1434" s="159">
        <v>2.3929999999999998</v>
      </c>
      <c r="I1434" s="160"/>
      <c r="L1434" s="156"/>
      <c r="M1434" s="161"/>
      <c r="T1434" s="162"/>
      <c r="AT1434" s="157" t="s">
        <v>177</v>
      </c>
      <c r="AU1434" s="157" t="s">
        <v>85</v>
      </c>
      <c r="AV1434" s="13" t="s">
        <v>85</v>
      </c>
      <c r="AW1434" s="13" t="s">
        <v>33</v>
      </c>
      <c r="AX1434" s="13" t="s">
        <v>72</v>
      </c>
      <c r="AY1434" s="157" t="s">
        <v>166</v>
      </c>
    </row>
    <row r="1435" spans="2:51" s="13" customFormat="1">
      <c r="B1435" s="156"/>
      <c r="D1435" s="150" t="s">
        <v>177</v>
      </c>
      <c r="E1435" s="157" t="s">
        <v>19</v>
      </c>
      <c r="F1435" s="158" t="s">
        <v>603</v>
      </c>
      <c r="H1435" s="159">
        <v>0.08</v>
      </c>
      <c r="I1435" s="160"/>
      <c r="L1435" s="156"/>
      <c r="M1435" s="161"/>
      <c r="T1435" s="162"/>
      <c r="AT1435" s="157" t="s">
        <v>177</v>
      </c>
      <c r="AU1435" s="157" t="s">
        <v>85</v>
      </c>
      <c r="AV1435" s="13" t="s">
        <v>85</v>
      </c>
      <c r="AW1435" s="13" t="s">
        <v>33</v>
      </c>
      <c r="AX1435" s="13" t="s">
        <v>72</v>
      </c>
      <c r="AY1435" s="157" t="s">
        <v>166</v>
      </c>
    </row>
    <row r="1436" spans="2:51" s="13" customFormat="1">
      <c r="B1436" s="156"/>
      <c r="D1436" s="150" t="s">
        <v>177</v>
      </c>
      <c r="E1436" s="157" t="s">
        <v>19</v>
      </c>
      <c r="F1436" s="158" t="s">
        <v>327</v>
      </c>
      <c r="H1436" s="159">
        <v>4.2750000000000004</v>
      </c>
      <c r="I1436" s="160"/>
      <c r="L1436" s="156"/>
      <c r="M1436" s="161"/>
      <c r="T1436" s="162"/>
      <c r="AT1436" s="157" t="s">
        <v>177</v>
      </c>
      <c r="AU1436" s="157" t="s">
        <v>85</v>
      </c>
      <c r="AV1436" s="13" t="s">
        <v>85</v>
      </c>
      <c r="AW1436" s="13" t="s">
        <v>33</v>
      </c>
      <c r="AX1436" s="13" t="s">
        <v>72</v>
      </c>
      <c r="AY1436" s="157" t="s">
        <v>166</v>
      </c>
    </row>
    <row r="1437" spans="2:51" s="13" customFormat="1">
      <c r="B1437" s="156"/>
      <c r="D1437" s="150" t="s">
        <v>177</v>
      </c>
      <c r="E1437" s="157" t="s">
        <v>19</v>
      </c>
      <c r="F1437" s="158" t="s">
        <v>604</v>
      </c>
      <c r="H1437" s="159">
        <v>0.09</v>
      </c>
      <c r="I1437" s="160"/>
      <c r="L1437" s="156"/>
      <c r="M1437" s="161"/>
      <c r="T1437" s="162"/>
      <c r="AT1437" s="157" t="s">
        <v>177</v>
      </c>
      <c r="AU1437" s="157" t="s">
        <v>85</v>
      </c>
      <c r="AV1437" s="13" t="s">
        <v>85</v>
      </c>
      <c r="AW1437" s="13" t="s">
        <v>33</v>
      </c>
      <c r="AX1437" s="13" t="s">
        <v>72</v>
      </c>
      <c r="AY1437" s="157" t="s">
        <v>166</v>
      </c>
    </row>
    <row r="1438" spans="2:51" s="13" customFormat="1">
      <c r="B1438" s="156"/>
      <c r="D1438" s="150" t="s">
        <v>177</v>
      </c>
      <c r="E1438" s="157" t="s">
        <v>19</v>
      </c>
      <c r="F1438" s="158" t="s">
        <v>607</v>
      </c>
      <c r="H1438" s="159">
        <v>8.6999999999999993</v>
      </c>
      <c r="I1438" s="160"/>
      <c r="L1438" s="156"/>
      <c r="M1438" s="161"/>
      <c r="T1438" s="162"/>
      <c r="AT1438" s="157" t="s">
        <v>177</v>
      </c>
      <c r="AU1438" s="157" t="s">
        <v>85</v>
      </c>
      <c r="AV1438" s="13" t="s">
        <v>85</v>
      </c>
      <c r="AW1438" s="13" t="s">
        <v>33</v>
      </c>
      <c r="AX1438" s="13" t="s">
        <v>72</v>
      </c>
      <c r="AY1438" s="157" t="s">
        <v>166</v>
      </c>
    </row>
    <row r="1439" spans="2:51" s="13" customFormat="1">
      <c r="B1439" s="156"/>
      <c r="D1439" s="150" t="s">
        <v>177</v>
      </c>
      <c r="E1439" s="157" t="s">
        <v>19</v>
      </c>
      <c r="F1439" s="158" t="s">
        <v>604</v>
      </c>
      <c r="H1439" s="159">
        <v>0.09</v>
      </c>
      <c r="I1439" s="160"/>
      <c r="L1439" s="156"/>
      <c r="M1439" s="161"/>
      <c r="T1439" s="162"/>
      <c r="AT1439" s="157" t="s">
        <v>177</v>
      </c>
      <c r="AU1439" s="157" t="s">
        <v>85</v>
      </c>
      <c r="AV1439" s="13" t="s">
        <v>85</v>
      </c>
      <c r="AW1439" s="13" t="s">
        <v>33</v>
      </c>
      <c r="AX1439" s="13" t="s">
        <v>72</v>
      </c>
      <c r="AY1439" s="157" t="s">
        <v>166</v>
      </c>
    </row>
    <row r="1440" spans="2:51" s="13" customFormat="1">
      <c r="B1440" s="156"/>
      <c r="D1440" s="150" t="s">
        <v>177</v>
      </c>
      <c r="E1440" s="157" t="s">
        <v>19</v>
      </c>
      <c r="F1440" s="158" t="s">
        <v>604</v>
      </c>
      <c r="H1440" s="159">
        <v>0.09</v>
      </c>
      <c r="I1440" s="160"/>
      <c r="L1440" s="156"/>
      <c r="M1440" s="161"/>
      <c r="T1440" s="162"/>
      <c r="AT1440" s="157" t="s">
        <v>177</v>
      </c>
      <c r="AU1440" s="157" t="s">
        <v>85</v>
      </c>
      <c r="AV1440" s="13" t="s">
        <v>85</v>
      </c>
      <c r="AW1440" s="13" t="s">
        <v>33</v>
      </c>
      <c r="AX1440" s="13" t="s">
        <v>72</v>
      </c>
      <c r="AY1440" s="157" t="s">
        <v>166</v>
      </c>
    </row>
    <row r="1441" spans="2:51" s="13" customFormat="1">
      <c r="B1441" s="156"/>
      <c r="D1441" s="150" t="s">
        <v>177</v>
      </c>
      <c r="E1441" s="157" t="s">
        <v>19</v>
      </c>
      <c r="F1441" s="158" t="s">
        <v>323</v>
      </c>
      <c r="H1441" s="159">
        <v>30.78</v>
      </c>
      <c r="I1441" s="160"/>
      <c r="L1441" s="156"/>
      <c r="M1441" s="161"/>
      <c r="T1441" s="162"/>
      <c r="AT1441" s="157" t="s">
        <v>177</v>
      </c>
      <c r="AU1441" s="157" t="s">
        <v>85</v>
      </c>
      <c r="AV1441" s="13" t="s">
        <v>85</v>
      </c>
      <c r="AW1441" s="13" t="s">
        <v>33</v>
      </c>
      <c r="AX1441" s="13" t="s">
        <v>72</v>
      </c>
      <c r="AY1441" s="157" t="s">
        <v>166</v>
      </c>
    </row>
    <row r="1442" spans="2:51" s="13" customFormat="1">
      <c r="B1442" s="156"/>
      <c r="D1442" s="150" t="s">
        <v>177</v>
      </c>
      <c r="E1442" s="157" t="s">
        <v>19</v>
      </c>
      <c r="F1442" s="158" t="s">
        <v>1502</v>
      </c>
      <c r="H1442" s="159">
        <v>6.5250000000000004</v>
      </c>
      <c r="I1442" s="160"/>
      <c r="L1442" s="156"/>
      <c r="M1442" s="161"/>
      <c r="T1442" s="162"/>
      <c r="AT1442" s="157" t="s">
        <v>177</v>
      </c>
      <c r="AU1442" s="157" t="s">
        <v>85</v>
      </c>
      <c r="AV1442" s="13" t="s">
        <v>85</v>
      </c>
      <c r="AW1442" s="13" t="s">
        <v>33</v>
      </c>
      <c r="AX1442" s="13" t="s">
        <v>72</v>
      </c>
      <c r="AY1442" s="157" t="s">
        <v>166</v>
      </c>
    </row>
    <row r="1443" spans="2:51" s="13" customFormat="1">
      <c r="B1443" s="156"/>
      <c r="D1443" s="150" t="s">
        <v>177</v>
      </c>
      <c r="E1443" s="157" t="s">
        <v>19</v>
      </c>
      <c r="F1443" s="158" t="s">
        <v>609</v>
      </c>
      <c r="H1443" s="159">
        <v>10.462</v>
      </c>
      <c r="I1443" s="160"/>
      <c r="L1443" s="156"/>
      <c r="M1443" s="161"/>
      <c r="T1443" s="162"/>
      <c r="AT1443" s="157" t="s">
        <v>177</v>
      </c>
      <c r="AU1443" s="157" t="s">
        <v>85</v>
      </c>
      <c r="AV1443" s="13" t="s">
        <v>85</v>
      </c>
      <c r="AW1443" s="13" t="s">
        <v>33</v>
      </c>
      <c r="AX1443" s="13" t="s">
        <v>72</v>
      </c>
      <c r="AY1443" s="157" t="s">
        <v>166</v>
      </c>
    </row>
    <row r="1444" spans="2:51" s="13" customFormat="1">
      <c r="B1444" s="156"/>
      <c r="D1444" s="150" t="s">
        <v>177</v>
      </c>
      <c r="E1444" s="157" t="s">
        <v>19</v>
      </c>
      <c r="F1444" s="158" t="s">
        <v>1503</v>
      </c>
      <c r="H1444" s="159">
        <v>5.7779999999999996</v>
      </c>
      <c r="I1444" s="160"/>
      <c r="L1444" s="156"/>
      <c r="M1444" s="161"/>
      <c r="T1444" s="162"/>
      <c r="AT1444" s="157" t="s">
        <v>177</v>
      </c>
      <c r="AU1444" s="157" t="s">
        <v>85</v>
      </c>
      <c r="AV1444" s="13" t="s">
        <v>85</v>
      </c>
      <c r="AW1444" s="13" t="s">
        <v>33</v>
      </c>
      <c r="AX1444" s="13" t="s">
        <v>72</v>
      </c>
      <c r="AY1444" s="157" t="s">
        <v>166</v>
      </c>
    </row>
    <row r="1445" spans="2:51" s="13" customFormat="1">
      <c r="B1445" s="156"/>
      <c r="D1445" s="150" t="s">
        <v>177</v>
      </c>
      <c r="E1445" s="157" t="s">
        <v>19</v>
      </c>
      <c r="F1445" s="158" t="s">
        <v>601</v>
      </c>
      <c r="H1445" s="159">
        <v>0.27</v>
      </c>
      <c r="I1445" s="160"/>
      <c r="L1445" s="156"/>
      <c r="M1445" s="161"/>
      <c r="T1445" s="162"/>
      <c r="AT1445" s="157" t="s">
        <v>177</v>
      </c>
      <c r="AU1445" s="157" t="s">
        <v>85</v>
      </c>
      <c r="AV1445" s="13" t="s">
        <v>85</v>
      </c>
      <c r="AW1445" s="13" t="s">
        <v>33</v>
      </c>
      <c r="AX1445" s="13" t="s">
        <v>72</v>
      </c>
      <c r="AY1445" s="157" t="s">
        <v>166</v>
      </c>
    </row>
    <row r="1446" spans="2:51" s="13" customFormat="1">
      <c r="B1446" s="156"/>
      <c r="D1446" s="150" t="s">
        <v>177</v>
      </c>
      <c r="E1446" s="157" t="s">
        <v>19</v>
      </c>
      <c r="F1446" s="158" t="s">
        <v>604</v>
      </c>
      <c r="H1446" s="159">
        <v>0.09</v>
      </c>
      <c r="I1446" s="160"/>
      <c r="L1446" s="156"/>
      <c r="M1446" s="161"/>
      <c r="T1446" s="162"/>
      <c r="AT1446" s="157" t="s">
        <v>177</v>
      </c>
      <c r="AU1446" s="157" t="s">
        <v>85</v>
      </c>
      <c r="AV1446" s="13" t="s">
        <v>85</v>
      </c>
      <c r="AW1446" s="13" t="s">
        <v>33</v>
      </c>
      <c r="AX1446" s="13" t="s">
        <v>72</v>
      </c>
      <c r="AY1446" s="157" t="s">
        <v>166</v>
      </c>
    </row>
    <row r="1447" spans="2:51" s="13" customFormat="1">
      <c r="B1447" s="156"/>
      <c r="D1447" s="150" t="s">
        <v>177</v>
      </c>
      <c r="E1447" s="157" t="s">
        <v>19</v>
      </c>
      <c r="F1447" s="158" t="s">
        <v>322</v>
      </c>
      <c r="H1447" s="159">
        <v>6.75</v>
      </c>
      <c r="I1447" s="160"/>
      <c r="L1447" s="156"/>
      <c r="M1447" s="161"/>
      <c r="T1447" s="162"/>
      <c r="AT1447" s="157" t="s">
        <v>177</v>
      </c>
      <c r="AU1447" s="157" t="s">
        <v>85</v>
      </c>
      <c r="AV1447" s="13" t="s">
        <v>85</v>
      </c>
      <c r="AW1447" s="13" t="s">
        <v>33</v>
      </c>
      <c r="AX1447" s="13" t="s">
        <v>72</v>
      </c>
      <c r="AY1447" s="157" t="s">
        <v>166</v>
      </c>
    </row>
    <row r="1448" spans="2:51" s="14" customFormat="1">
      <c r="B1448" s="163"/>
      <c r="D1448" s="150" t="s">
        <v>177</v>
      </c>
      <c r="E1448" s="164" t="s">
        <v>19</v>
      </c>
      <c r="F1448" s="165" t="s">
        <v>217</v>
      </c>
      <c r="H1448" s="166">
        <v>122.398</v>
      </c>
      <c r="I1448" s="167"/>
      <c r="L1448" s="163"/>
      <c r="M1448" s="168"/>
      <c r="T1448" s="169"/>
      <c r="AT1448" s="164" t="s">
        <v>177</v>
      </c>
      <c r="AU1448" s="164" t="s">
        <v>85</v>
      </c>
      <c r="AV1448" s="14" t="s">
        <v>184</v>
      </c>
      <c r="AW1448" s="14" t="s">
        <v>33</v>
      </c>
      <c r="AX1448" s="14" t="s">
        <v>72</v>
      </c>
      <c r="AY1448" s="164" t="s">
        <v>166</v>
      </c>
    </row>
    <row r="1449" spans="2:51" s="12" customFormat="1">
      <c r="B1449" s="149"/>
      <c r="D1449" s="150" t="s">
        <v>177</v>
      </c>
      <c r="E1449" s="151" t="s">
        <v>19</v>
      </c>
      <c r="F1449" s="152" t="s">
        <v>218</v>
      </c>
      <c r="H1449" s="151" t="s">
        <v>19</v>
      </c>
      <c r="I1449" s="153"/>
      <c r="L1449" s="149"/>
      <c r="M1449" s="154"/>
      <c r="T1449" s="155"/>
      <c r="AT1449" s="151" t="s">
        <v>177</v>
      </c>
      <c r="AU1449" s="151" t="s">
        <v>85</v>
      </c>
      <c r="AV1449" s="12" t="s">
        <v>79</v>
      </c>
      <c r="AW1449" s="12" t="s">
        <v>33</v>
      </c>
      <c r="AX1449" s="12" t="s">
        <v>72</v>
      </c>
      <c r="AY1449" s="151" t="s">
        <v>166</v>
      </c>
    </row>
    <row r="1450" spans="2:51" s="13" customFormat="1">
      <c r="B1450" s="156"/>
      <c r="D1450" s="150" t="s">
        <v>177</v>
      </c>
      <c r="E1450" s="157" t="s">
        <v>19</v>
      </c>
      <c r="F1450" s="158" t="s">
        <v>615</v>
      </c>
      <c r="H1450" s="159">
        <v>4.2</v>
      </c>
      <c r="I1450" s="160"/>
      <c r="L1450" s="156"/>
      <c r="M1450" s="161"/>
      <c r="T1450" s="162"/>
      <c r="AT1450" s="157" t="s">
        <v>177</v>
      </c>
      <c r="AU1450" s="157" t="s">
        <v>85</v>
      </c>
      <c r="AV1450" s="13" t="s">
        <v>85</v>
      </c>
      <c r="AW1450" s="13" t="s">
        <v>33</v>
      </c>
      <c r="AX1450" s="13" t="s">
        <v>72</v>
      </c>
      <c r="AY1450" s="157" t="s">
        <v>166</v>
      </c>
    </row>
    <row r="1451" spans="2:51" s="13" customFormat="1">
      <c r="B1451" s="156"/>
      <c r="D1451" s="150" t="s">
        <v>177</v>
      </c>
      <c r="E1451" s="157" t="s">
        <v>19</v>
      </c>
      <c r="F1451" s="158" t="s">
        <v>604</v>
      </c>
      <c r="H1451" s="159">
        <v>0.09</v>
      </c>
      <c r="I1451" s="160"/>
      <c r="L1451" s="156"/>
      <c r="M1451" s="161"/>
      <c r="T1451" s="162"/>
      <c r="AT1451" s="157" t="s">
        <v>177</v>
      </c>
      <c r="AU1451" s="157" t="s">
        <v>85</v>
      </c>
      <c r="AV1451" s="13" t="s">
        <v>85</v>
      </c>
      <c r="AW1451" s="13" t="s">
        <v>33</v>
      </c>
      <c r="AX1451" s="13" t="s">
        <v>72</v>
      </c>
      <c r="AY1451" s="157" t="s">
        <v>166</v>
      </c>
    </row>
    <row r="1452" spans="2:51" s="13" customFormat="1">
      <c r="B1452" s="156"/>
      <c r="D1452" s="150" t="s">
        <v>177</v>
      </c>
      <c r="E1452" s="157" t="s">
        <v>19</v>
      </c>
      <c r="F1452" s="158" t="s">
        <v>334</v>
      </c>
      <c r="H1452" s="159">
        <v>20.79</v>
      </c>
      <c r="I1452" s="160"/>
      <c r="L1452" s="156"/>
      <c r="M1452" s="161"/>
      <c r="T1452" s="162"/>
      <c r="AT1452" s="157" t="s">
        <v>177</v>
      </c>
      <c r="AU1452" s="157" t="s">
        <v>85</v>
      </c>
      <c r="AV1452" s="13" t="s">
        <v>85</v>
      </c>
      <c r="AW1452" s="13" t="s">
        <v>33</v>
      </c>
      <c r="AX1452" s="13" t="s">
        <v>72</v>
      </c>
      <c r="AY1452" s="157" t="s">
        <v>166</v>
      </c>
    </row>
    <row r="1453" spans="2:51" s="13" customFormat="1">
      <c r="B1453" s="156"/>
      <c r="D1453" s="150" t="s">
        <v>177</v>
      </c>
      <c r="E1453" s="157" t="s">
        <v>19</v>
      </c>
      <c r="F1453" s="158" t="s">
        <v>610</v>
      </c>
      <c r="H1453" s="159">
        <v>1.0049999999999999</v>
      </c>
      <c r="I1453" s="160"/>
      <c r="L1453" s="156"/>
      <c r="M1453" s="161"/>
      <c r="T1453" s="162"/>
      <c r="AT1453" s="157" t="s">
        <v>177</v>
      </c>
      <c r="AU1453" s="157" t="s">
        <v>85</v>
      </c>
      <c r="AV1453" s="13" t="s">
        <v>85</v>
      </c>
      <c r="AW1453" s="13" t="s">
        <v>33</v>
      </c>
      <c r="AX1453" s="13" t="s">
        <v>72</v>
      </c>
      <c r="AY1453" s="157" t="s">
        <v>166</v>
      </c>
    </row>
    <row r="1454" spans="2:51" s="13" customFormat="1">
      <c r="B1454" s="156"/>
      <c r="D1454" s="150" t="s">
        <v>177</v>
      </c>
      <c r="E1454" s="157" t="s">
        <v>19</v>
      </c>
      <c r="F1454" s="158" t="s">
        <v>1504</v>
      </c>
      <c r="H1454" s="159">
        <v>8.5500000000000007</v>
      </c>
      <c r="I1454" s="160"/>
      <c r="L1454" s="156"/>
      <c r="M1454" s="161"/>
      <c r="T1454" s="162"/>
      <c r="AT1454" s="157" t="s">
        <v>177</v>
      </c>
      <c r="AU1454" s="157" t="s">
        <v>85</v>
      </c>
      <c r="AV1454" s="13" t="s">
        <v>85</v>
      </c>
      <c r="AW1454" s="13" t="s">
        <v>33</v>
      </c>
      <c r="AX1454" s="13" t="s">
        <v>72</v>
      </c>
      <c r="AY1454" s="157" t="s">
        <v>166</v>
      </c>
    </row>
    <row r="1455" spans="2:51" s="13" customFormat="1">
      <c r="B1455" s="156"/>
      <c r="D1455" s="150" t="s">
        <v>177</v>
      </c>
      <c r="E1455" s="157" t="s">
        <v>19</v>
      </c>
      <c r="F1455" s="158" t="s">
        <v>1505</v>
      </c>
      <c r="H1455" s="159">
        <v>0.97499999999999998</v>
      </c>
      <c r="I1455" s="160"/>
      <c r="L1455" s="156"/>
      <c r="M1455" s="161"/>
      <c r="T1455" s="162"/>
      <c r="AT1455" s="157" t="s">
        <v>177</v>
      </c>
      <c r="AU1455" s="157" t="s">
        <v>85</v>
      </c>
      <c r="AV1455" s="13" t="s">
        <v>85</v>
      </c>
      <c r="AW1455" s="13" t="s">
        <v>33</v>
      </c>
      <c r="AX1455" s="13" t="s">
        <v>72</v>
      </c>
      <c r="AY1455" s="157" t="s">
        <v>166</v>
      </c>
    </row>
    <row r="1456" spans="2:51" s="13" customFormat="1">
      <c r="B1456" s="156"/>
      <c r="D1456" s="150" t="s">
        <v>177</v>
      </c>
      <c r="E1456" s="157" t="s">
        <v>19</v>
      </c>
      <c r="F1456" s="158" t="s">
        <v>353</v>
      </c>
      <c r="H1456" s="159">
        <v>17.850000000000001</v>
      </c>
      <c r="I1456" s="160"/>
      <c r="L1456" s="156"/>
      <c r="M1456" s="161"/>
      <c r="T1456" s="162"/>
      <c r="AT1456" s="157" t="s">
        <v>177</v>
      </c>
      <c r="AU1456" s="157" t="s">
        <v>85</v>
      </c>
      <c r="AV1456" s="13" t="s">
        <v>85</v>
      </c>
      <c r="AW1456" s="13" t="s">
        <v>33</v>
      </c>
      <c r="AX1456" s="13" t="s">
        <v>72</v>
      </c>
      <c r="AY1456" s="157" t="s">
        <v>166</v>
      </c>
    </row>
    <row r="1457" spans="2:51" s="13" customFormat="1">
      <c r="B1457" s="156"/>
      <c r="D1457" s="150" t="s">
        <v>177</v>
      </c>
      <c r="E1457" s="157" t="s">
        <v>19</v>
      </c>
      <c r="F1457" s="158" t="s">
        <v>604</v>
      </c>
      <c r="H1457" s="159">
        <v>0.09</v>
      </c>
      <c r="I1457" s="160"/>
      <c r="L1457" s="156"/>
      <c r="M1457" s="161"/>
      <c r="T1457" s="162"/>
      <c r="AT1457" s="157" t="s">
        <v>177</v>
      </c>
      <c r="AU1457" s="157" t="s">
        <v>85</v>
      </c>
      <c r="AV1457" s="13" t="s">
        <v>85</v>
      </c>
      <c r="AW1457" s="13" t="s">
        <v>33</v>
      </c>
      <c r="AX1457" s="13" t="s">
        <v>72</v>
      </c>
      <c r="AY1457" s="157" t="s">
        <v>166</v>
      </c>
    </row>
    <row r="1458" spans="2:51" s="13" customFormat="1">
      <c r="B1458" s="156"/>
      <c r="D1458" s="150" t="s">
        <v>177</v>
      </c>
      <c r="E1458" s="157" t="s">
        <v>19</v>
      </c>
      <c r="F1458" s="158" t="s">
        <v>617</v>
      </c>
      <c r="H1458" s="159">
        <v>12.6</v>
      </c>
      <c r="I1458" s="160"/>
      <c r="L1458" s="156"/>
      <c r="M1458" s="161"/>
      <c r="T1458" s="162"/>
      <c r="AT1458" s="157" t="s">
        <v>177</v>
      </c>
      <c r="AU1458" s="157" t="s">
        <v>85</v>
      </c>
      <c r="AV1458" s="13" t="s">
        <v>85</v>
      </c>
      <c r="AW1458" s="13" t="s">
        <v>33</v>
      </c>
      <c r="AX1458" s="13" t="s">
        <v>72</v>
      </c>
      <c r="AY1458" s="157" t="s">
        <v>166</v>
      </c>
    </row>
    <row r="1459" spans="2:51" s="13" customFormat="1">
      <c r="B1459" s="156"/>
      <c r="D1459" s="150" t="s">
        <v>177</v>
      </c>
      <c r="E1459" s="157" t="s">
        <v>19</v>
      </c>
      <c r="F1459" s="158" t="s">
        <v>354</v>
      </c>
      <c r="H1459" s="159">
        <v>10.71</v>
      </c>
      <c r="I1459" s="160"/>
      <c r="L1459" s="156"/>
      <c r="M1459" s="161"/>
      <c r="T1459" s="162"/>
      <c r="AT1459" s="157" t="s">
        <v>177</v>
      </c>
      <c r="AU1459" s="157" t="s">
        <v>85</v>
      </c>
      <c r="AV1459" s="13" t="s">
        <v>85</v>
      </c>
      <c r="AW1459" s="13" t="s">
        <v>33</v>
      </c>
      <c r="AX1459" s="13" t="s">
        <v>72</v>
      </c>
      <c r="AY1459" s="157" t="s">
        <v>166</v>
      </c>
    </row>
    <row r="1460" spans="2:51" s="13" customFormat="1">
      <c r="B1460" s="156"/>
      <c r="D1460" s="150" t="s">
        <v>177</v>
      </c>
      <c r="E1460" s="157" t="s">
        <v>19</v>
      </c>
      <c r="F1460" s="158" t="s">
        <v>1506</v>
      </c>
      <c r="H1460" s="159">
        <v>2.4750000000000001</v>
      </c>
      <c r="I1460" s="160"/>
      <c r="L1460" s="156"/>
      <c r="M1460" s="161"/>
      <c r="T1460" s="162"/>
      <c r="AT1460" s="157" t="s">
        <v>177</v>
      </c>
      <c r="AU1460" s="157" t="s">
        <v>85</v>
      </c>
      <c r="AV1460" s="13" t="s">
        <v>85</v>
      </c>
      <c r="AW1460" s="13" t="s">
        <v>33</v>
      </c>
      <c r="AX1460" s="13" t="s">
        <v>72</v>
      </c>
      <c r="AY1460" s="157" t="s">
        <v>166</v>
      </c>
    </row>
    <row r="1461" spans="2:51" s="13" customFormat="1">
      <c r="B1461" s="156"/>
      <c r="D1461" s="150" t="s">
        <v>177</v>
      </c>
      <c r="E1461" s="157" t="s">
        <v>19</v>
      </c>
      <c r="F1461" s="158" t="s">
        <v>603</v>
      </c>
      <c r="H1461" s="159">
        <v>0.08</v>
      </c>
      <c r="I1461" s="160"/>
      <c r="L1461" s="156"/>
      <c r="M1461" s="161"/>
      <c r="T1461" s="162"/>
      <c r="AT1461" s="157" t="s">
        <v>177</v>
      </c>
      <c r="AU1461" s="157" t="s">
        <v>85</v>
      </c>
      <c r="AV1461" s="13" t="s">
        <v>85</v>
      </c>
      <c r="AW1461" s="13" t="s">
        <v>33</v>
      </c>
      <c r="AX1461" s="13" t="s">
        <v>72</v>
      </c>
      <c r="AY1461" s="157" t="s">
        <v>166</v>
      </c>
    </row>
    <row r="1462" spans="2:51" s="13" customFormat="1">
      <c r="B1462" s="156"/>
      <c r="D1462" s="150" t="s">
        <v>177</v>
      </c>
      <c r="E1462" s="157" t="s">
        <v>19</v>
      </c>
      <c r="F1462" s="158" t="s">
        <v>604</v>
      </c>
      <c r="H1462" s="159">
        <v>0.09</v>
      </c>
      <c r="I1462" s="160"/>
      <c r="L1462" s="156"/>
      <c r="M1462" s="161"/>
      <c r="T1462" s="162"/>
      <c r="AT1462" s="157" t="s">
        <v>177</v>
      </c>
      <c r="AU1462" s="157" t="s">
        <v>85</v>
      </c>
      <c r="AV1462" s="13" t="s">
        <v>85</v>
      </c>
      <c r="AW1462" s="13" t="s">
        <v>33</v>
      </c>
      <c r="AX1462" s="13" t="s">
        <v>72</v>
      </c>
      <c r="AY1462" s="157" t="s">
        <v>166</v>
      </c>
    </row>
    <row r="1463" spans="2:51" s="13" customFormat="1">
      <c r="B1463" s="156"/>
      <c r="D1463" s="150" t="s">
        <v>177</v>
      </c>
      <c r="E1463" s="157" t="s">
        <v>19</v>
      </c>
      <c r="F1463" s="158" t="s">
        <v>346</v>
      </c>
      <c r="H1463" s="159">
        <v>19.844999999999999</v>
      </c>
      <c r="I1463" s="160"/>
      <c r="L1463" s="156"/>
      <c r="M1463" s="161"/>
      <c r="T1463" s="162"/>
      <c r="AT1463" s="157" t="s">
        <v>177</v>
      </c>
      <c r="AU1463" s="157" t="s">
        <v>85</v>
      </c>
      <c r="AV1463" s="13" t="s">
        <v>85</v>
      </c>
      <c r="AW1463" s="13" t="s">
        <v>33</v>
      </c>
      <c r="AX1463" s="13" t="s">
        <v>72</v>
      </c>
      <c r="AY1463" s="157" t="s">
        <v>166</v>
      </c>
    </row>
    <row r="1464" spans="2:51" s="13" customFormat="1">
      <c r="B1464" s="156"/>
      <c r="D1464" s="150" t="s">
        <v>177</v>
      </c>
      <c r="E1464" s="157" t="s">
        <v>19</v>
      </c>
      <c r="F1464" s="158" t="s">
        <v>345</v>
      </c>
      <c r="H1464" s="159">
        <v>7.1050000000000004</v>
      </c>
      <c r="I1464" s="160"/>
      <c r="L1464" s="156"/>
      <c r="M1464" s="161"/>
      <c r="T1464" s="162"/>
      <c r="AT1464" s="157" t="s">
        <v>177</v>
      </c>
      <c r="AU1464" s="157" t="s">
        <v>85</v>
      </c>
      <c r="AV1464" s="13" t="s">
        <v>85</v>
      </c>
      <c r="AW1464" s="13" t="s">
        <v>33</v>
      </c>
      <c r="AX1464" s="13" t="s">
        <v>72</v>
      </c>
      <c r="AY1464" s="157" t="s">
        <v>166</v>
      </c>
    </row>
    <row r="1465" spans="2:51" s="13" customFormat="1">
      <c r="B1465" s="156"/>
      <c r="D1465" s="150" t="s">
        <v>177</v>
      </c>
      <c r="E1465" s="157" t="s">
        <v>19</v>
      </c>
      <c r="F1465" s="158" t="s">
        <v>342</v>
      </c>
      <c r="H1465" s="159">
        <v>13.061999999999999</v>
      </c>
      <c r="I1465" s="160"/>
      <c r="L1465" s="156"/>
      <c r="M1465" s="161"/>
      <c r="T1465" s="162"/>
      <c r="AT1465" s="157" t="s">
        <v>177</v>
      </c>
      <c r="AU1465" s="157" t="s">
        <v>85</v>
      </c>
      <c r="AV1465" s="13" t="s">
        <v>85</v>
      </c>
      <c r="AW1465" s="13" t="s">
        <v>33</v>
      </c>
      <c r="AX1465" s="13" t="s">
        <v>72</v>
      </c>
      <c r="AY1465" s="157" t="s">
        <v>166</v>
      </c>
    </row>
    <row r="1466" spans="2:51" s="13" customFormat="1">
      <c r="B1466" s="156"/>
      <c r="D1466" s="150" t="s">
        <v>177</v>
      </c>
      <c r="E1466" s="157" t="s">
        <v>19</v>
      </c>
      <c r="F1466" s="158" t="s">
        <v>604</v>
      </c>
      <c r="H1466" s="159">
        <v>0.09</v>
      </c>
      <c r="I1466" s="160"/>
      <c r="L1466" s="156"/>
      <c r="M1466" s="161"/>
      <c r="T1466" s="162"/>
      <c r="AT1466" s="157" t="s">
        <v>177</v>
      </c>
      <c r="AU1466" s="157" t="s">
        <v>85</v>
      </c>
      <c r="AV1466" s="13" t="s">
        <v>85</v>
      </c>
      <c r="AW1466" s="13" t="s">
        <v>33</v>
      </c>
      <c r="AX1466" s="13" t="s">
        <v>72</v>
      </c>
      <c r="AY1466" s="157" t="s">
        <v>166</v>
      </c>
    </row>
    <row r="1467" spans="2:51" s="13" customFormat="1">
      <c r="B1467" s="156"/>
      <c r="D1467" s="150" t="s">
        <v>177</v>
      </c>
      <c r="E1467" s="157" t="s">
        <v>19</v>
      </c>
      <c r="F1467" s="158" t="s">
        <v>617</v>
      </c>
      <c r="H1467" s="159">
        <v>12.6</v>
      </c>
      <c r="I1467" s="160"/>
      <c r="L1467" s="156"/>
      <c r="M1467" s="161"/>
      <c r="T1467" s="162"/>
      <c r="AT1467" s="157" t="s">
        <v>177</v>
      </c>
      <c r="AU1467" s="157" t="s">
        <v>85</v>
      </c>
      <c r="AV1467" s="13" t="s">
        <v>85</v>
      </c>
      <c r="AW1467" s="13" t="s">
        <v>33</v>
      </c>
      <c r="AX1467" s="13" t="s">
        <v>72</v>
      </c>
      <c r="AY1467" s="157" t="s">
        <v>166</v>
      </c>
    </row>
    <row r="1468" spans="2:51" s="13" customFormat="1">
      <c r="B1468" s="156"/>
      <c r="D1468" s="150" t="s">
        <v>177</v>
      </c>
      <c r="E1468" s="157" t="s">
        <v>19</v>
      </c>
      <c r="F1468" s="158" t="s">
        <v>1506</v>
      </c>
      <c r="H1468" s="159">
        <v>2.4750000000000001</v>
      </c>
      <c r="I1468" s="160"/>
      <c r="L1468" s="156"/>
      <c r="M1468" s="161"/>
      <c r="T1468" s="162"/>
      <c r="AT1468" s="157" t="s">
        <v>177</v>
      </c>
      <c r="AU1468" s="157" t="s">
        <v>85</v>
      </c>
      <c r="AV1468" s="13" t="s">
        <v>85</v>
      </c>
      <c r="AW1468" s="13" t="s">
        <v>33</v>
      </c>
      <c r="AX1468" s="13" t="s">
        <v>72</v>
      </c>
      <c r="AY1468" s="157" t="s">
        <v>166</v>
      </c>
    </row>
    <row r="1469" spans="2:51" s="13" customFormat="1">
      <c r="B1469" s="156"/>
      <c r="D1469" s="150" t="s">
        <v>177</v>
      </c>
      <c r="E1469" s="157" t="s">
        <v>19</v>
      </c>
      <c r="F1469" s="158" t="s">
        <v>616</v>
      </c>
      <c r="H1469" s="159">
        <v>0.2</v>
      </c>
      <c r="I1469" s="160"/>
      <c r="L1469" s="156"/>
      <c r="M1469" s="161"/>
      <c r="T1469" s="162"/>
      <c r="AT1469" s="157" t="s">
        <v>177</v>
      </c>
      <c r="AU1469" s="157" t="s">
        <v>85</v>
      </c>
      <c r="AV1469" s="13" t="s">
        <v>85</v>
      </c>
      <c r="AW1469" s="13" t="s">
        <v>33</v>
      </c>
      <c r="AX1469" s="13" t="s">
        <v>72</v>
      </c>
      <c r="AY1469" s="157" t="s">
        <v>166</v>
      </c>
    </row>
    <row r="1470" spans="2:51" s="13" customFormat="1">
      <c r="B1470" s="156"/>
      <c r="D1470" s="150" t="s">
        <v>177</v>
      </c>
      <c r="E1470" s="157" t="s">
        <v>19</v>
      </c>
      <c r="F1470" s="158" t="s">
        <v>603</v>
      </c>
      <c r="H1470" s="159">
        <v>0.08</v>
      </c>
      <c r="I1470" s="160"/>
      <c r="L1470" s="156"/>
      <c r="M1470" s="161"/>
      <c r="T1470" s="162"/>
      <c r="AT1470" s="157" t="s">
        <v>177</v>
      </c>
      <c r="AU1470" s="157" t="s">
        <v>85</v>
      </c>
      <c r="AV1470" s="13" t="s">
        <v>85</v>
      </c>
      <c r="AW1470" s="13" t="s">
        <v>33</v>
      </c>
      <c r="AX1470" s="13" t="s">
        <v>72</v>
      </c>
      <c r="AY1470" s="157" t="s">
        <v>166</v>
      </c>
    </row>
    <row r="1471" spans="2:51" s="13" customFormat="1">
      <c r="B1471" s="156"/>
      <c r="D1471" s="150" t="s">
        <v>177</v>
      </c>
      <c r="E1471" s="157" t="s">
        <v>19</v>
      </c>
      <c r="F1471" s="158" t="s">
        <v>604</v>
      </c>
      <c r="H1471" s="159">
        <v>0.09</v>
      </c>
      <c r="I1471" s="160"/>
      <c r="L1471" s="156"/>
      <c r="M1471" s="161"/>
      <c r="T1471" s="162"/>
      <c r="AT1471" s="157" t="s">
        <v>177</v>
      </c>
      <c r="AU1471" s="157" t="s">
        <v>85</v>
      </c>
      <c r="AV1471" s="13" t="s">
        <v>85</v>
      </c>
      <c r="AW1471" s="13" t="s">
        <v>33</v>
      </c>
      <c r="AX1471" s="13" t="s">
        <v>72</v>
      </c>
      <c r="AY1471" s="157" t="s">
        <v>166</v>
      </c>
    </row>
    <row r="1472" spans="2:51" s="13" customFormat="1">
      <c r="B1472" s="156"/>
      <c r="D1472" s="150" t="s">
        <v>177</v>
      </c>
      <c r="E1472" s="157" t="s">
        <v>19</v>
      </c>
      <c r="F1472" s="158" t="s">
        <v>361</v>
      </c>
      <c r="H1472" s="159">
        <v>9.31</v>
      </c>
      <c r="I1472" s="160"/>
      <c r="L1472" s="156"/>
      <c r="M1472" s="161"/>
      <c r="T1472" s="162"/>
      <c r="AT1472" s="157" t="s">
        <v>177</v>
      </c>
      <c r="AU1472" s="157" t="s">
        <v>85</v>
      </c>
      <c r="AV1472" s="13" t="s">
        <v>85</v>
      </c>
      <c r="AW1472" s="13" t="s">
        <v>33</v>
      </c>
      <c r="AX1472" s="13" t="s">
        <v>72</v>
      </c>
      <c r="AY1472" s="157" t="s">
        <v>166</v>
      </c>
    </row>
    <row r="1473" spans="2:51" s="13" customFormat="1">
      <c r="B1473" s="156"/>
      <c r="D1473" s="150" t="s">
        <v>177</v>
      </c>
      <c r="E1473" s="157" t="s">
        <v>19</v>
      </c>
      <c r="F1473" s="158" t="s">
        <v>360</v>
      </c>
      <c r="H1473" s="159">
        <v>0.12</v>
      </c>
      <c r="I1473" s="160"/>
      <c r="L1473" s="156"/>
      <c r="M1473" s="161"/>
      <c r="T1473" s="162"/>
      <c r="AT1473" s="157" t="s">
        <v>177</v>
      </c>
      <c r="AU1473" s="157" t="s">
        <v>85</v>
      </c>
      <c r="AV1473" s="13" t="s">
        <v>85</v>
      </c>
      <c r="AW1473" s="13" t="s">
        <v>33</v>
      </c>
      <c r="AX1473" s="13" t="s">
        <v>72</v>
      </c>
      <c r="AY1473" s="157" t="s">
        <v>166</v>
      </c>
    </row>
    <row r="1474" spans="2:51" s="13" customFormat="1">
      <c r="B1474" s="156"/>
      <c r="D1474" s="150" t="s">
        <v>177</v>
      </c>
      <c r="E1474" s="157" t="s">
        <v>19</v>
      </c>
      <c r="F1474" s="158" t="s">
        <v>356</v>
      </c>
      <c r="H1474" s="159">
        <v>19.698</v>
      </c>
      <c r="I1474" s="160"/>
      <c r="L1474" s="156"/>
      <c r="M1474" s="161"/>
      <c r="T1474" s="162"/>
      <c r="AT1474" s="157" t="s">
        <v>177</v>
      </c>
      <c r="AU1474" s="157" t="s">
        <v>85</v>
      </c>
      <c r="AV1474" s="13" t="s">
        <v>85</v>
      </c>
      <c r="AW1474" s="13" t="s">
        <v>33</v>
      </c>
      <c r="AX1474" s="13" t="s">
        <v>72</v>
      </c>
      <c r="AY1474" s="157" t="s">
        <v>166</v>
      </c>
    </row>
    <row r="1475" spans="2:51" s="13" customFormat="1">
      <c r="B1475" s="156"/>
      <c r="D1475" s="150" t="s">
        <v>177</v>
      </c>
      <c r="E1475" s="157" t="s">
        <v>19</v>
      </c>
      <c r="F1475" s="158" t="s">
        <v>357</v>
      </c>
      <c r="H1475" s="159">
        <v>-6.8000000000000005E-2</v>
      </c>
      <c r="I1475" s="160"/>
      <c r="L1475" s="156"/>
      <c r="M1475" s="161"/>
      <c r="T1475" s="162"/>
      <c r="AT1475" s="157" t="s">
        <v>177</v>
      </c>
      <c r="AU1475" s="157" t="s">
        <v>85</v>
      </c>
      <c r="AV1475" s="13" t="s">
        <v>85</v>
      </c>
      <c r="AW1475" s="13" t="s">
        <v>33</v>
      </c>
      <c r="AX1475" s="13" t="s">
        <v>72</v>
      </c>
      <c r="AY1475" s="157" t="s">
        <v>166</v>
      </c>
    </row>
    <row r="1476" spans="2:51" s="13" customFormat="1">
      <c r="B1476" s="156"/>
      <c r="D1476" s="150" t="s">
        <v>177</v>
      </c>
      <c r="E1476" s="157" t="s">
        <v>19</v>
      </c>
      <c r="F1476" s="158" t="s">
        <v>871</v>
      </c>
      <c r="H1476" s="159">
        <v>-0.12</v>
      </c>
      <c r="I1476" s="160"/>
      <c r="L1476" s="156"/>
      <c r="M1476" s="161"/>
      <c r="T1476" s="162"/>
      <c r="AT1476" s="157" t="s">
        <v>177</v>
      </c>
      <c r="AU1476" s="157" t="s">
        <v>85</v>
      </c>
      <c r="AV1476" s="13" t="s">
        <v>85</v>
      </c>
      <c r="AW1476" s="13" t="s">
        <v>33</v>
      </c>
      <c r="AX1476" s="13" t="s">
        <v>72</v>
      </c>
      <c r="AY1476" s="157" t="s">
        <v>166</v>
      </c>
    </row>
    <row r="1477" spans="2:51" s="13" customFormat="1">
      <c r="B1477" s="156"/>
      <c r="D1477" s="150" t="s">
        <v>177</v>
      </c>
      <c r="E1477" s="157" t="s">
        <v>19</v>
      </c>
      <c r="F1477" s="158" t="s">
        <v>868</v>
      </c>
      <c r="H1477" s="159">
        <v>-0.16</v>
      </c>
      <c r="I1477" s="160"/>
      <c r="L1477" s="156"/>
      <c r="M1477" s="161"/>
      <c r="T1477" s="162"/>
      <c r="AT1477" s="157" t="s">
        <v>177</v>
      </c>
      <c r="AU1477" s="157" t="s">
        <v>85</v>
      </c>
      <c r="AV1477" s="13" t="s">
        <v>85</v>
      </c>
      <c r="AW1477" s="13" t="s">
        <v>33</v>
      </c>
      <c r="AX1477" s="13" t="s">
        <v>72</v>
      </c>
      <c r="AY1477" s="157" t="s">
        <v>166</v>
      </c>
    </row>
    <row r="1478" spans="2:51" s="13" customFormat="1">
      <c r="B1478" s="156"/>
      <c r="D1478" s="150" t="s">
        <v>177</v>
      </c>
      <c r="E1478" s="157" t="s">
        <v>19</v>
      </c>
      <c r="F1478" s="158" t="s">
        <v>630</v>
      </c>
      <c r="H1478" s="159">
        <v>12.285</v>
      </c>
      <c r="I1478" s="160"/>
      <c r="L1478" s="156"/>
      <c r="M1478" s="161"/>
      <c r="T1478" s="162"/>
      <c r="AT1478" s="157" t="s">
        <v>177</v>
      </c>
      <c r="AU1478" s="157" t="s">
        <v>85</v>
      </c>
      <c r="AV1478" s="13" t="s">
        <v>85</v>
      </c>
      <c r="AW1478" s="13" t="s">
        <v>33</v>
      </c>
      <c r="AX1478" s="13" t="s">
        <v>72</v>
      </c>
      <c r="AY1478" s="157" t="s">
        <v>166</v>
      </c>
    </row>
    <row r="1479" spans="2:51" s="13" customFormat="1">
      <c r="B1479" s="156"/>
      <c r="D1479" s="150" t="s">
        <v>177</v>
      </c>
      <c r="E1479" s="157" t="s">
        <v>19</v>
      </c>
      <c r="F1479" s="158" t="s">
        <v>604</v>
      </c>
      <c r="H1479" s="159">
        <v>0.09</v>
      </c>
      <c r="I1479" s="160"/>
      <c r="L1479" s="156"/>
      <c r="M1479" s="161"/>
      <c r="T1479" s="162"/>
      <c r="AT1479" s="157" t="s">
        <v>177</v>
      </c>
      <c r="AU1479" s="157" t="s">
        <v>85</v>
      </c>
      <c r="AV1479" s="13" t="s">
        <v>85</v>
      </c>
      <c r="AW1479" s="13" t="s">
        <v>33</v>
      </c>
      <c r="AX1479" s="13" t="s">
        <v>72</v>
      </c>
      <c r="AY1479" s="157" t="s">
        <v>166</v>
      </c>
    </row>
    <row r="1480" spans="2:51" s="13" customFormat="1">
      <c r="B1480" s="156"/>
      <c r="D1480" s="150" t="s">
        <v>177</v>
      </c>
      <c r="E1480" s="157" t="s">
        <v>19</v>
      </c>
      <c r="F1480" s="158" t="s">
        <v>615</v>
      </c>
      <c r="H1480" s="159">
        <v>4.2</v>
      </c>
      <c r="I1480" s="160"/>
      <c r="L1480" s="156"/>
      <c r="M1480" s="161"/>
      <c r="T1480" s="162"/>
      <c r="AT1480" s="157" t="s">
        <v>177</v>
      </c>
      <c r="AU1480" s="157" t="s">
        <v>85</v>
      </c>
      <c r="AV1480" s="13" t="s">
        <v>85</v>
      </c>
      <c r="AW1480" s="13" t="s">
        <v>33</v>
      </c>
      <c r="AX1480" s="13" t="s">
        <v>72</v>
      </c>
      <c r="AY1480" s="157" t="s">
        <v>166</v>
      </c>
    </row>
    <row r="1481" spans="2:51" s="13" customFormat="1">
      <c r="B1481" s="156"/>
      <c r="D1481" s="150" t="s">
        <v>177</v>
      </c>
      <c r="E1481" s="157" t="s">
        <v>19</v>
      </c>
      <c r="F1481" s="158" t="s">
        <v>604</v>
      </c>
      <c r="H1481" s="159">
        <v>0.09</v>
      </c>
      <c r="I1481" s="160"/>
      <c r="L1481" s="156"/>
      <c r="M1481" s="161"/>
      <c r="T1481" s="162"/>
      <c r="AT1481" s="157" t="s">
        <v>177</v>
      </c>
      <c r="AU1481" s="157" t="s">
        <v>85</v>
      </c>
      <c r="AV1481" s="13" t="s">
        <v>85</v>
      </c>
      <c r="AW1481" s="13" t="s">
        <v>33</v>
      </c>
      <c r="AX1481" s="13" t="s">
        <v>72</v>
      </c>
      <c r="AY1481" s="157" t="s">
        <v>166</v>
      </c>
    </row>
    <row r="1482" spans="2:51" s="13" customFormat="1">
      <c r="B1482" s="156"/>
      <c r="D1482" s="150" t="s">
        <v>177</v>
      </c>
      <c r="E1482" s="157" t="s">
        <v>19</v>
      </c>
      <c r="F1482" s="158" t="s">
        <v>604</v>
      </c>
      <c r="H1482" s="159">
        <v>0.09</v>
      </c>
      <c r="I1482" s="160"/>
      <c r="L1482" s="156"/>
      <c r="M1482" s="161"/>
      <c r="T1482" s="162"/>
      <c r="AT1482" s="157" t="s">
        <v>177</v>
      </c>
      <c r="AU1482" s="157" t="s">
        <v>85</v>
      </c>
      <c r="AV1482" s="13" t="s">
        <v>85</v>
      </c>
      <c r="AW1482" s="13" t="s">
        <v>33</v>
      </c>
      <c r="AX1482" s="13" t="s">
        <v>72</v>
      </c>
      <c r="AY1482" s="157" t="s">
        <v>166</v>
      </c>
    </row>
    <row r="1483" spans="2:51" s="13" customFormat="1">
      <c r="B1483" s="156"/>
      <c r="D1483" s="150" t="s">
        <v>177</v>
      </c>
      <c r="E1483" s="157" t="s">
        <v>19</v>
      </c>
      <c r="F1483" s="158" t="s">
        <v>1507</v>
      </c>
      <c r="H1483" s="159">
        <v>3.2</v>
      </c>
      <c r="I1483" s="160"/>
      <c r="L1483" s="156"/>
      <c r="M1483" s="161"/>
      <c r="T1483" s="162"/>
      <c r="AT1483" s="157" t="s">
        <v>177</v>
      </c>
      <c r="AU1483" s="157" t="s">
        <v>85</v>
      </c>
      <c r="AV1483" s="13" t="s">
        <v>85</v>
      </c>
      <c r="AW1483" s="13" t="s">
        <v>33</v>
      </c>
      <c r="AX1483" s="13" t="s">
        <v>72</v>
      </c>
      <c r="AY1483" s="157" t="s">
        <v>166</v>
      </c>
    </row>
    <row r="1484" spans="2:51" s="13" customFormat="1">
      <c r="B1484" s="156"/>
      <c r="D1484" s="150" t="s">
        <v>177</v>
      </c>
      <c r="E1484" s="157" t="s">
        <v>19</v>
      </c>
      <c r="F1484" s="158" t="s">
        <v>603</v>
      </c>
      <c r="H1484" s="159">
        <v>0.08</v>
      </c>
      <c r="I1484" s="160"/>
      <c r="L1484" s="156"/>
      <c r="M1484" s="161"/>
      <c r="T1484" s="162"/>
      <c r="AT1484" s="157" t="s">
        <v>177</v>
      </c>
      <c r="AU1484" s="157" t="s">
        <v>85</v>
      </c>
      <c r="AV1484" s="13" t="s">
        <v>85</v>
      </c>
      <c r="AW1484" s="13" t="s">
        <v>33</v>
      </c>
      <c r="AX1484" s="13" t="s">
        <v>72</v>
      </c>
      <c r="AY1484" s="157" t="s">
        <v>166</v>
      </c>
    </row>
    <row r="1485" spans="2:51" s="13" customFormat="1">
      <c r="B1485" s="156"/>
      <c r="D1485" s="150" t="s">
        <v>177</v>
      </c>
      <c r="E1485" s="157" t="s">
        <v>19</v>
      </c>
      <c r="F1485" s="158" t="s">
        <v>603</v>
      </c>
      <c r="H1485" s="159">
        <v>0.08</v>
      </c>
      <c r="I1485" s="160"/>
      <c r="L1485" s="156"/>
      <c r="M1485" s="161"/>
      <c r="T1485" s="162"/>
      <c r="AT1485" s="157" t="s">
        <v>177</v>
      </c>
      <c r="AU1485" s="157" t="s">
        <v>85</v>
      </c>
      <c r="AV1485" s="13" t="s">
        <v>85</v>
      </c>
      <c r="AW1485" s="13" t="s">
        <v>33</v>
      </c>
      <c r="AX1485" s="13" t="s">
        <v>72</v>
      </c>
      <c r="AY1485" s="157" t="s">
        <v>166</v>
      </c>
    </row>
    <row r="1486" spans="2:51" s="13" customFormat="1">
      <c r="B1486" s="156"/>
      <c r="D1486" s="150" t="s">
        <v>177</v>
      </c>
      <c r="E1486" s="157" t="s">
        <v>19</v>
      </c>
      <c r="F1486" s="158" t="s">
        <v>1508</v>
      </c>
      <c r="H1486" s="159">
        <v>30.114000000000001</v>
      </c>
      <c r="I1486" s="160"/>
      <c r="L1486" s="156"/>
      <c r="M1486" s="161"/>
      <c r="T1486" s="162"/>
      <c r="AT1486" s="157" t="s">
        <v>177</v>
      </c>
      <c r="AU1486" s="157" t="s">
        <v>85</v>
      </c>
      <c r="AV1486" s="13" t="s">
        <v>85</v>
      </c>
      <c r="AW1486" s="13" t="s">
        <v>33</v>
      </c>
      <c r="AX1486" s="13" t="s">
        <v>72</v>
      </c>
      <c r="AY1486" s="157" t="s">
        <v>166</v>
      </c>
    </row>
    <row r="1487" spans="2:51" s="13" customFormat="1">
      <c r="B1487" s="156"/>
      <c r="D1487" s="150" t="s">
        <v>177</v>
      </c>
      <c r="E1487" s="157" t="s">
        <v>19</v>
      </c>
      <c r="F1487" s="158" t="s">
        <v>623</v>
      </c>
      <c r="H1487" s="159">
        <v>1.86</v>
      </c>
      <c r="I1487" s="160"/>
      <c r="L1487" s="156"/>
      <c r="M1487" s="161"/>
      <c r="T1487" s="162"/>
      <c r="AT1487" s="157" t="s">
        <v>177</v>
      </c>
      <c r="AU1487" s="157" t="s">
        <v>85</v>
      </c>
      <c r="AV1487" s="13" t="s">
        <v>85</v>
      </c>
      <c r="AW1487" s="13" t="s">
        <v>33</v>
      </c>
      <c r="AX1487" s="13" t="s">
        <v>72</v>
      </c>
      <c r="AY1487" s="157" t="s">
        <v>166</v>
      </c>
    </row>
    <row r="1488" spans="2:51" s="13" customFormat="1">
      <c r="B1488" s="156"/>
      <c r="D1488" s="150" t="s">
        <v>177</v>
      </c>
      <c r="E1488" s="157" t="s">
        <v>19</v>
      </c>
      <c r="F1488" s="158" t="s">
        <v>603</v>
      </c>
      <c r="H1488" s="159">
        <v>0.08</v>
      </c>
      <c r="I1488" s="160"/>
      <c r="L1488" s="156"/>
      <c r="M1488" s="161"/>
      <c r="T1488" s="162"/>
      <c r="AT1488" s="157" t="s">
        <v>177</v>
      </c>
      <c r="AU1488" s="157" t="s">
        <v>85</v>
      </c>
      <c r="AV1488" s="13" t="s">
        <v>85</v>
      </c>
      <c r="AW1488" s="13" t="s">
        <v>33</v>
      </c>
      <c r="AX1488" s="13" t="s">
        <v>72</v>
      </c>
      <c r="AY1488" s="157" t="s">
        <v>166</v>
      </c>
    </row>
    <row r="1489" spans="2:65" s="13" customFormat="1">
      <c r="B1489" s="156"/>
      <c r="D1489" s="150" t="s">
        <v>177</v>
      </c>
      <c r="E1489" s="157" t="s">
        <v>19</v>
      </c>
      <c r="F1489" s="158" t="s">
        <v>610</v>
      </c>
      <c r="H1489" s="159">
        <v>1.0049999999999999</v>
      </c>
      <c r="I1489" s="160"/>
      <c r="L1489" s="156"/>
      <c r="M1489" s="161"/>
      <c r="T1489" s="162"/>
      <c r="AT1489" s="157" t="s">
        <v>177</v>
      </c>
      <c r="AU1489" s="157" t="s">
        <v>85</v>
      </c>
      <c r="AV1489" s="13" t="s">
        <v>85</v>
      </c>
      <c r="AW1489" s="13" t="s">
        <v>33</v>
      </c>
      <c r="AX1489" s="13" t="s">
        <v>72</v>
      </c>
      <c r="AY1489" s="157" t="s">
        <v>166</v>
      </c>
    </row>
    <row r="1490" spans="2:65" s="13" customFormat="1">
      <c r="B1490" s="156"/>
      <c r="D1490" s="150" t="s">
        <v>177</v>
      </c>
      <c r="E1490" s="157" t="s">
        <v>19</v>
      </c>
      <c r="F1490" s="158" t="s">
        <v>1509</v>
      </c>
      <c r="H1490" s="159">
        <v>11.805</v>
      </c>
      <c r="I1490" s="160"/>
      <c r="L1490" s="156"/>
      <c r="M1490" s="161"/>
      <c r="T1490" s="162"/>
      <c r="AT1490" s="157" t="s">
        <v>177</v>
      </c>
      <c r="AU1490" s="157" t="s">
        <v>85</v>
      </c>
      <c r="AV1490" s="13" t="s">
        <v>85</v>
      </c>
      <c r="AW1490" s="13" t="s">
        <v>33</v>
      </c>
      <c r="AX1490" s="13" t="s">
        <v>72</v>
      </c>
      <c r="AY1490" s="157" t="s">
        <v>166</v>
      </c>
    </row>
    <row r="1491" spans="2:65" s="13" customFormat="1">
      <c r="B1491" s="156"/>
      <c r="D1491" s="150" t="s">
        <v>177</v>
      </c>
      <c r="E1491" s="157" t="s">
        <v>19</v>
      </c>
      <c r="F1491" s="158" t="s">
        <v>612</v>
      </c>
      <c r="H1491" s="159">
        <v>0.14000000000000001</v>
      </c>
      <c r="I1491" s="160"/>
      <c r="L1491" s="156"/>
      <c r="M1491" s="161"/>
      <c r="T1491" s="162"/>
      <c r="AT1491" s="157" t="s">
        <v>177</v>
      </c>
      <c r="AU1491" s="157" t="s">
        <v>85</v>
      </c>
      <c r="AV1491" s="13" t="s">
        <v>85</v>
      </c>
      <c r="AW1491" s="13" t="s">
        <v>33</v>
      </c>
      <c r="AX1491" s="13" t="s">
        <v>72</v>
      </c>
      <c r="AY1491" s="157" t="s">
        <v>166</v>
      </c>
    </row>
    <row r="1492" spans="2:65" s="13" customFormat="1">
      <c r="B1492" s="156"/>
      <c r="D1492" s="150" t="s">
        <v>177</v>
      </c>
      <c r="E1492" s="157" t="s">
        <v>19</v>
      </c>
      <c r="F1492" s="158" t="s">
        <v>633</v>
      </c>
      <c r="H1492" s="159">
        <v>0.6</v>
      </c>
      <c r="I1492" s="160"/>
      <c r="L1492" s="156"/>
      <c r="M1492" s="161"/>
      <c r="T1492" s="162"/>
      <c r="AT1492" s="157" t="s">
        <v>177</v>
      </c>
      <c r="AU1492" s="157" t="s">
        <v>85</v>
      </c>
      <c r="AV1492" s="13" t="s">
        <v>85</v>
      </c>
      <c r="AW1492" s="13" t="s">
        <v>33</v>
      </c>
      <c r="AX1492" s="13" t="s">
        <v>72</v>
      </c>
      <c r="AY1492" s="157" t="s">
        <v>166</v>
      </c>
    </row>
    <row r="1493" spans="2:65" s="13" customFormat="1">
      <c r="B1493" s="156"/>
      <c r="D1493" s="150" t="s">
        <v>177</v>
      </c>
      <c r="E1493" s="157" t="s">
        <v>19</v>
      </c>
      <c r="F1493" s="158" t="s">
        <v>1510</v>
      </c>
      <c r="H1493" s="159">
        <v>15.96</v>
      </c>
      <c r="I1493" s="160"/>
      <c r="L1493" s="156"/>
      <c r="M1493" s="161"/>
      <c r="T1493" s="162"/>
      <c r="AT1493" s="157" t="s">
        <v>177</v>
      </c>
      <c r="AU1493" s="157" t="s">
        <v>85</v>
      </c>
      <c r="AV1493" s="13" t="s">
        <v>85</v>
      </c>
      <c r="AW1493" s="13" t="s">
        <v>33</v>
      </c>
      <c r="AX1493" s="13" t="s">
        <v>72</v>
      </c>
      <c r="AY1493" s="157" t="s">
        <v>166</v>
      </c>
    </row>
    <row r="1494" spans="2:65" s="13" customFormat="1">
      <c r="B1494" s="156"/>
      <c r="D1494" s="150" t="s">
        <v>177</v>
      </c>
      <c r="E1494" s="157" t="s">
        <v>19</v>
      </c>
      <c r="F1494" s="158" t="s">
        <v>604</v>
      </c>
      <c r="H1494" s="159">
        <v>0.09</v>
      </c>
      <c r="I1494" s="160"/>
      <c r="L1494" s="156"/>
      <c r="M1494" s="161"/>
      <c r="T1494" s="162"/>
      <c r="AT1494" s="157" t="s">
        <v>177</v>
      </c>
      <c r="AU1494" s="157" t="s">
        <v>85</v>
      </c>
      <c r="AV1494" s="13" t="s">
        <v>85</v>
      </c>
      <c r="AW1494" s="13" t="s">
        <v>33</v>
      </c>
      <c r="AX1494" s="13" t="s">
        <v>72</v>
      </c>
      <c r="AY1494" s="157" t="s">
        <v>166</v>
      </c>
    </row>
    <row r="1495" spans="2:65" s="13" customFormat="1">
      <c r="B1495" s="156"/>
      <c r="D1495" s="150" t="s">
        <v>177</v>
      </c>
      <c r="E1495" s="157" t="s">
        <v>19</v>
      </c>
      <c r="F1495" s="158" t="s">
        <v>631</v>
      </c>
      <c r="H1495" s="159">
        <v>11.067</v>
      </c>
      <c r="I1495" s="160"/>
      <c r="L1495" s="156"/>
      <c r="M1495" s="161"/>
      <c r="T1495" s="162"/>
      <c r="AT1495" s="157" t="s">
        <v>177</v>
      </c>
      <c r="AU1495" s="157" t="s">
        <v>85</v>
      </c>
      <c r="AV1495" s="13" t="s">
        <v>85</v>
      </c>
      <c r="AW1495" s="13" t="s">
        <v>33</v>
      </c>
      <c r="AX1495" s="13" t="s">
        <v>72</v>
      </c>
      <c r="AY1495" s="157" t="s">
        <v>166</v>
      </c>
    </row>
    <row r="1496" spans="2:65" s="13" customFormat="1">
      <c r="B1496" s="156"/>
      <c r="D1496" s="150" t="s">
        <v>177</v>
      </c>
      <c r="E1496" s="157" t="s">
        <v>19</v>
      </c>
      <c r="F1496" s="158" t="s">
        <v>354</v>
      </c>
      <c r="H1496" s="159">
        <v>10.71</v>
      </c>
      <c r="I1496" s="160"/>
      <c r="L1496" s="156"/>
      <c r="M1496" s="161"/>
      <c r="T1496" s="162"/>
      <c r="AT1496" s="157" t="s">
        <v>177</v>
      </c>
      <c r="AU1496" s="157" t="s">
        <v>85</v>
      </c>
      <c r="AV1496" s="13" t="s">
        <v>85</v>
      </c>
      <c r="AW1496" s="13" t="s">
        <v>33</v>
      </c>
      <c r="AX1496" s="13" t="s">
        <v>72</v>
      </c>
      <c r="AY1496" s="157" t="s">
        <v>166</v>
      </c>
    </row>
    <row r="1497" spans="2:65" s="13" customFormat="1">
      <c r="B1497" s="156"/>
      <c r="D1497" s="150" t="s">
        <v>177</v>
      </c>
      <c r="E1497" s="157" t="s">
        <v>19</v>
      </c>
      <c r="F1497" s="158" t="s">
        <v>1511</v>
      </c>
      <c r="H1497" s="159">
        <v>0.3</v>
      </c>
      <c r="I1497" s="160"/>
      <c r="L1497" s="156"/>
      <c r="M1497" s="161"/>
      <c r="T1497" s="162"/>
      <c r="AT1497" s="157" t="s">
        <v>177</v>
      </c>
      <c r="AU1497" s="157" t="s">
        <v>85</v>
      </c>
      <c r="AV1497" s="13" t="s">
        <v>85</v>
      </c>
      <c r="AW1497" s="13" t="s">
        <v>33</v>
      </c>
      <c r="AX1497" s="13" t="s">
        <v>72</v>
      </c>
      <c r="AY1497" s="157" t="s">
        <v>166</v>
      </c>
    </row>
    <row r="1498" spans="2:65" s="13" customFormat="1">
      <c r="B1498" s="156"/>
      <c r="D1498" s="150" t="s">
        <v>177</v>
      </c>
      <c r="E1498" s="157" t="s">
        <v>19</v>
      </c>
      <c r="F1498" s="158" t="s">
        <v>354</v>
      </c>
      <c r="H1498" s="159">
        <v>10.71</v>
      </c>
      <c r="I1498" s="160"/>
      <c r="L1498" s="156"/>
      <c r="M1498" s="161"/>
      <c r="T1498" s="162"/>
      <c r="AT1498" s="157" t="s">
        <v>177</v>
      </c>
      <c r="AU1498" s="157" t="s">
        <v>85</v>
      </c>
      <c r="AV1498" s="13" t="s">
        <v>85</v>
      </c>
      <c r="AW1498" s="13" t="s">
        <v>33</v>
      </c>
      <c r="AX1498" s="13" t="s">
        <v>72</v>
      </c>
      <c r="AY1498" s="157" t="s">
        <v>166</v>
      </c>
    </row>
    <row r="1499" spans="2:65" s="13" customFormat="1">
      <c r="B1499" s="156"/>
      <c r="D1499" s="150" t="s">
        <v>177</v>
      </c>
      <c r="E1499" s="157" t="s">
        <v>19</v>
      </c>
      <c r="F1499" s="158" t="s">
        <v>616</v>
      </c>
      <c r="H1499" s="159">
        <v>0.2</v>
      </c>
      <c r="I1499" s="160"/>
      <c r="L1499" s="156"/>
      <c r="M1499" s="161"/>
      <c r="T1499" s="162"/>
      <c r="AT1499" s="157" t="s">
        <v>177</v>
      </c>
      <c r="AU1499" s="157" t="s">
        <v>85</v>
      </c>
      <c r="AV1499" s="13" t="s">
        <v>85</v>
      </c>
      <c r="AW1499" s="13" t="s">
        <v>33</v>
      </c>
      <c r="AX1499" s="13" t="s">
        <v>72</v>
      </c>
      <c r="AY1499" s="157" t="s">
        <v>166</v>
      </c>
    </row>
    <row r="1500" spans="2:65" s="14" customFormat="1">
      <c r="B1500" s="163"/>
      <c r="D1500" s="150" t="s">
        <v>177</v>
      </c>
      <c r="E1500" s="164" t="s">
        <v>19</v>
      </c>
      <c r="F1500" s="165" t="s">
        <v>217</v>
      </c>
      <c r="H1500" s="166">
        <v>278.58800000000002</v>
      </c>
      <c r="I1500" s="167"/>
      <c r="L1500" s="163"/>
      <c r="M1500" s="168"/>
      <c r="T1500" s="169"/>
      <c r="AT1500" s="164" t="s">
        <v>177</v>
      </c>
      <c r="AU1500" s="164" t="s">
        <v>85</v>
      </c>
      <c r="AV1500" s="14" t="s">
        <v>184</v>
      </c>
      <c r="AW1500" s="14" t="s">
        <v>33</v>
      </c>
      <c r="AX1500" s="14" t="s">
        <v>72</v>
      </c>
      <c r="AY1500" s="164" t="s">
        <v>166</v>
      </c>
    </row>
    <row r="1501" spans="2:65" s="15" customFormat="1">
      <c r="B1501" s="170"/>
      <c r="D1501" s="150" t="s">
        <v>177</v>
      </c>
      <c r="E1501" s="171" t="s">
        <v>19</v>
      </c>
      <c r="F1501" s="172" t="s">
        <v>228</v>
      </c>
      <c r="H1501" s="173">
        <v>400.98599999999999</v>
      </c>
      <c r="I1501" s="174"/>
      <c r="L1501" s="170"/>
      <c r="M1501" s="175"/>
      <c r="T1501" s="176"/>
      <c r="AT1501" s="171" t="s">
        <v>177</v>
      </c>
      <c r="AU1501" s="171" t="s">
        <v>85</v>
      </c>
      <c r="AV1501" s="15" t="s">
        <v>173</v>
      </c>
      <c r="AW1501" s="15" t="s">
        <v>33</v>
      </c>
      <c r="AX1501" s="15" t="s">
        <v>79</v>
      </c>
      <c r="AY1501" s="171" t="s">
        <v>166</v>
      </c>
    </row>
    <row r="1502" spans="2:65" s="1" customFormat="1" ht="16.5" customHeight="1">
      <c r="B1502" s="33"/>
      <c r="C1502" s="132" t="s">
        <v>1512</v>
      </c>
      <c r="D1502" s="132" t="s">
        <v>168</v>
      </c>
      <c r="E1502" s="133" t="s">
        <v>1513</v>
      </c>
      <c r="F1502" s="134" t="s">
        <v>1514</v>
      </c>
      <c r="G1502" s="135" t="s">
        <v>232</v>
      </c>
      <c r="H1502" s="136">
        <v>400.98599999999999</v>
      </c>
      <c r="I1502" s="137"/>
      <c r="J1502" s="138">
        <f>ROUND(I1502*H1502,2)</f>
        <v>0</v>
      </c>
      <c r="K1502" s="134" t="s">
        <v>172</v>
      </c>
      <c r="L1502" s="33"/>
      <c r="M1502" s="139" t="s">
        <v>19</v>
      </c>
      <c r="N1502" s="140" t="s">
        <v>44</v>
      </c>
      <c r="P1502" s="141">
        <f>O1502*H1502</f>
        <v>0</v>
      </c>
      <c r="Q1502" s="141">
        <v>2.9999999999999997E-4</v>
      </c>
      <c r="R1502" s="141">
        <f>Q1502*H1502</f>
        <v>0.12029579999999998</v>
      </c>
      <c r="S1502" s="141">
        <v>0</v>
      </c>
      <c r="T1502" s="142">
        <f>S1502*H1502</f>
        <v>0</v>
      </c>
      <c r="AR1502" s="143" t="s">
        <v>291</v>
      </c>
      <c r="AT1502" s="143" t="s">
        <v>168</v>
      </c>
      <c r="AU1502" s="143" t="s">
        <v>85</v>
      </c>
      <c r="AY1502" s="18" t="s">
        <v>166</v>
      </c>
      <c r="BE1502" s="144">
        <f>IF(N1502="základní",J1502,0)</f>
        <v>0</v>
      </c>
      <c r="BF1502" s="144">
        <f>IF(N1502="snížená",J1502,0)</f>
        <v>0</v>
      </c>
      <c r="BG1502" s="144">
        <f>IF(N1502="zákl. přenesená",J1502,0)</f>
        <v>0</v>
      </c>
      <c r="BH1502" s="144">
        <f>IF(N1502="sníž. přenesená",J1502,0)</f>
        <v>0</v>
      </c>
      <c r="BI1502" s="144">
        <f>IF(N1502="nulová",J1502,0)</f>
        <v>0</v>
      </c>
      <c r="BJ1502" s="18" t="s">
        <v>85</v>
      </c>
      <c r="BK1502" s="144">
        <f>ROUND(I1502*H1502,2)</f>
        <v>0</v>
      </c>
      <c r="BL1502" s="18" t="s">
        <v>291</v>
      </c>
      <c r="BM1502" s="143" t="s">
        <v>1515</v>
      </c>
    </row>
    <row r="1503" spans="2:65" s="1" customFormat="1">
      <c r="B1503" s="33"/>
      <c r="D1503" s="145" t="s">
        <v>175</v>
      </c>
      <c r="F1503" s="146" t="s">
        <v>1516</v>
      </c>
      <c r="I1503" s="147"/>
      <c r="L1503" s="33"/>
      <c r="M1503" s="148"/>
      <c r="T1503" s="54"/>
      <c r="AT1503" s="18" t="s">
        <v>175</v>
      </c>
      <c r="AU1503" s="18" t="s">
        <v>85</v>
      </c>
    </row>
    <row r="1504" spans="2:65" s="1" customFormat="1" ht="24.2" customHeight="1">
      <c r="B1504" s="33"/>
      <c r="C1504" s="177" t="s">
        <v>1517</v>
      </c>
      <c r="D1504" s="177" t="s">
        <v>488</v>
      </c>
      <c r="E1504" s="178" t="s">
        <v>1518</v>
      </c>
      <c r="F1504" s="179" t="s">
        <v>1519</v>
      </c>
      <c r="G1504" s="180" t="s">
        <v>232</v>
      </c>
      <c r="H1504" s="181">
        <v>441.08499999999998</v>
      </c>
      <c r="I1504" s="182"/>
      <c r="J1504" s="183">
        <f>ROUND(I1504*H1504,2)</f>
        <v>0</v>
      </c>
      <c r="K1504" s="179" t="s">
        <v>19</v>
      </c>
      <c r="L1504" s="184"/>
      <c r="M1504" s="185" t="s">
        <v>19</v>
      </c>
      <c r="N1504" s="186" t="s">
        <v>44</v>
      </c>
      <c r="P1504" s="141">
        <f>O1504*H1504</f>
        <v>0</v>
      </c>
      <c r="Q1504" s="141">
        <v>3.3E-3</v>
      </c>
      <c r="R1504" s="141">
        <f>Q1504*H1504</f>
        <v>1.4555804999999999</v>
      </c>
      <c r="S1504" s="141">
        <v>0</v>
      </c>
      <c r="T1504" s="142">
        <f>S1504*H1504</f>
        <v>0</v>
      </c>
      <c r="AR1504" s="143" t="s">
        <v>479</v>
      </c>
      <c r="AT1504" s="143" t="s">
        <v>488</v>
      </c>
      <c r="AU1504" s="143" t="s">
        <v>85</v>
      </c>
      <c r="AY1504" s="18" t="s">
        <v>166</v>
      </c>
      <c r="BE1504" s="144">
        <f>IF(N1504="základní",J1504,0)</f>
        <v>0</v>
      </c>
      <c r="BF1504" s="144">
        <f>IF(N1504="snížená",J1504,0)</f>
        <v>0</v>
      </c>
      <c r="BG1504" s="144">
        <f>IF(N1504="zákl. přenesená",J1504,0)</f>
        <v>0</v>
      </c>
      <c r="BH1504" s="144">
        <f>IF(N1504="sníž. přenesená",J1504,0)</f>
        <v>0</v>
      </c>
      <c r="BI1504" s="144">
        <f>IF(N1504="nulová",J1504,0)</f>
        <v>0</v>
      </c>
      <c r="BJ1504" s="18" t="s">
        <v>85</v>
      </c>
      <c r="BK1504" s="144">
        <f>ROUND(I1504*H1504,2)</f>
        <v>0</v>
      </c>
      <c r="BL1504" s="18" t="s">
        <v>291</v>
      </c>
      <c r="BM1504" s="143" t="s">
        <v>1520</v>
      </c>
    </row>
    <row r="1505" spans="2:65" s="1" customFormat="1" ht="39">
      <c r="B1505" s="33"/>
      <c r="D1505" s="150" t="s">
        <v>1224</v>
      </c>
      <c r="F1505" s="188" t="s">
        <v>1521</v>
      </c>
      <c r="I1505" s="147"/>
      <c r="L1505" s="33"/>
      <c r="M1505" s="148"/>
      <c r="T1505" s="54"/>
      <c r="AT1505" s="18" t="s">
        <v>1224</v>
      </c>
      <c r="AU1505" s="18" t="s">
        <v>85</v>
      </c>
    </row>
    <row r="1506" spans="2:65" s="13" customFormat="1">
      <c r="B1506" s="156"/>
      <c r="D1506" s="150" t="s">
        <v>177</v>
      </c>
      <c r="F1506" s="158" t="s">
        <v>1522</v>
      </c>
      <c r="H1506" s="159">
        <v>441.08499999999998</v>
      </c>
      <c r="I1506" s="160"/>
      <c r="L1506" s="156"/>
      <c r="M1506" s="161"/>
      <c r="T1506" s="162"/>
      <c r="AT1506" s="157" t="s">
        <v>177</v>
      </c>
      <c r="AU1506" s="157" t="s">
        <v>85</v>
      </c>
      <c r="AV1506" s="13" t="s">
        <v>85</v>
      </c>
      <c r="AW1506" s="13" t="s">
        <v>4</v>
      </c>
      <c r="AX1506" s="13" t="s">
        <v>79</v>
      </c>
      <c r="AY1506" s="157" t="s">
        <v>166</v>
      </c>
    </row>
    <row r="1507" spans="2:65" s="1" customFormat="1" ht="16.5" customHeight="1">
      <c r="B1507" s="33"/>
      <c r="C1507" s="132" t="s">
        <v>1523</v>
      </c>
      <c r="D1507" s="132" t="s">
        <v>168</v>
      </c>
      <c r="E1507" s="133" t="s">
        <v>1524</v>
      </c>
      <c r="F1507" s="134" t="s">
        <v>1525</v>
      </c>
      <c r="G1507" s="135" t="s">
        <v>257</v>
      </c>
      <c r="H1507" s="136">
        <v>367.04</v>
      </c>
      <c r="I1507" s="137"/>
      <c r="J1507" s="138">
        <f>ROUND(I1507*H1507,2)</f>
        <v>0</v>
      </c>
      <c r="K1507" s="134" t="s">
        <v>172</v>
      </c>
      <c r="L1507" s="33"/>
      <c r="M1507" s="139" t="s">
        <v>19</v>
      </c>
      <c r="N1507" s="140" t="s">
        <v>44</v>
      </c>
      <c r="P1507" s="141">
        <f>O1507*H1507</f>
        <v>0</v>
      </c>
      <c r="Q1507" s="141">
        <v>1.0000000000000001E-5</v>
      </c>
      <c r="R1507" s="141">
        <f>Q1507*H1507</f>
        <v>3.6704000000000003E-3</v>
      </c>
      <c r="S1507" s="141">
        <v>0</v>
      </c>
      <c r="T1507" s="142">
        <f>S1507*H1507</f>
        <v>0</v>
      </c>
      <c r="AR1507" s="143" t="s">
        <v>291</v>
      </c>
      <c r="AT1507" s="143" t="s">
        <v>168</v>
      </c>
      <c r="AU1507" s="143" t="s">
        <v>85</v>
      </c>
      <c r="AY1507" s="18" t="s">
        <v>166</v>
      </c>
      <c r="BE1507" s="144">
        <f>IF(N1507="základní",J1507,0)</f>
        <v>0</v>
      </c>
      <c r="BF1507" s="144">
        <f>IF(N1507="snížená",J1507,0)</f>
        <v>0</v>
      </c>
      <c r="BG1507" s="144">
        <f>IF(N1507="zákl. přenesená",J1507,0)</f>
        <v>0</v>
      </c>
      <c r="BH1507" s="144">
        <f>IF(N1507="sníž. přenesená",J1507,0)</f>
        <v>0</v>
      </c>
      <c r="BI1507" s="144">
        <f>IF(N1507="nulová",J1507,0)</f>
        <v>0</v>
      </c>
      <c r="BJ1507" s="18" t="s">
        <v>85</v>
      </c>
      <c r="BK1507" s="144">
        <f>ROUND(I1507*H1507,2)</f>
        <v>0</v>
      </c>
      <c r="BL1507" s="18" t="s">
        <v>291</v>
      </c>
      <c r="BM1507" s="143" t="s">
        <v>1526</v>
      </c>
    </row>
    <row r="1508" spans="2:65" s="1" customFormat="1">
      <c r="B1508" s="33"/>
      <c r="D1508" s="145" t="s">
        <v>175</v>
      </c>
      <c r="F1508" s="146" t="s">
        <v>1527</v>
      </c>
      <c r="I1508" s="147"/>
      <c r="L1508" s="33"/>
      <c r="M1508" s="148"/>
      <c r="T1508" s="54"/>
      <c r="AT1508" s="18" t="s">
        <v>175</v>
      </c>
      <c r="AU1508" s="18" t="s">
        <v>85</v>
      </c>
    </row>
    <row r="1509" spans="2:65" s="12" customFormat="1">
      <c r="B1509" s="149"/>
      <c r="D1509" s="150" t="s">
        <v>177</v>
      </c>
      <c r="E1509" s="151" t="s">
        <v>19</v>
      </c>
      <c r="F1509" s="152" t="s">
        <v>1528</v>
      </c>
      <c r="H1509" s="151" t="s">
        <v>19</v>
      </c>
      <c r="I1509" s="153"/>
      <c r="L1509" s="149"/>
      <c r="M1509" s="154"/>
      <c r="T1509" s="155"/>
      <c r="AT1509" s="151" t="s">
        <v>177</v>
      </c>
      <c r="AU1509" s="151" t="s">
        <v>85</v>
      </c>
      <c r="AV1509" s="12" t="s">
        <v>79</v>
      </c>
      <c r="AW1509" s="12" t="s">
        <v>33</v>
      </c>
      <c r="AX1509" s="12" t="s">
        <v>72</v>
      </c>
      <c r="AY1509" s="151" t="s">
        <v>166</v>
      </c>
    </row>
    <row r="1510" spans="2:65" s="13" customFormat="1">
      <c r="B1510" s="156"/>
      <c r="D1510" s="150" t="s">
        <v>177</v>
      </c>
      <c r="E1510" s="157" t="s">
        <v>19</v>
      </c>
      <c r="F1510" s="158" t="s">
        <v>1529</v>
      </c>
      <c r="H1510" s="159">
        <v>4.75</v>
      </c>
      <c r="I1510" s="160"/>
      <c r="L1510" s="156"/>
      <c r="M1510" s="161"/>
      <c r="T1510" s="162"/>
      <c r="AT1510" s="157" t="s">
        <v>177</v>
      </c>
      <c r="AU1510" s="157" t="s">
        <v>85</v>
      </c>
      <c r="AV1510" s="13" t="s">
        <v>85</v>
      </c>
      <c r="AW1510" s="13" t="s">
        <v>33</v>
      </c>
      <c r="AX1510" s="13" t="s">
        <v>72</v>
      </c>
      <c r="AY1510" s="157" t="s">
        <v>166</v>
      </c>
    </row>
    <row r="1511" spans="2:65" s="12" customFormat="1">
      <c r="B1511" s="149"/>
      <c r="D1511" s="150" t="s">
        <v>177</v>
      </c>
      <c r="E1511" s="151" t="s">
        <v>19</v>
      </c>
      <c r="F1511" s="152" t="s">
        <v>213</v>
      </c>
      <c r="H1511" s="151" t="s">
        <v>19</v>
      </c>
      <c r="I1511" s="153"/>
      <c r="L1511" s="149"/>
      <c r="M1511" s="154"/>
      <c r="T1511" s="155"/>
      <c r="AT1511" s="151" t="s">
        <v>177</v>
      </c>
      <c r="AU1511" s="151" t="s">
        <v>85</v>
      </c>
      <c r="AV1511" s="12" t="s">
        <v>79</v>
      </c>
      <c r="AW1511" s="12" t="s">
        <v>33</v>
      </c>
      <c r="AX1511" s="12" t="s">
        <v>72</v>
      </c>
      <c r="AY1511" s="151" t="s">
        <v>166</v>
      </c>
    </row>
    <row r="1512" spans="2:65" s="13" customFormat="1" ht="22.5">
      <c r="B1512" s="156"/>
      <c r="D1512" s="150" t="s">
        <v>177</v>
      </c>
      <c r="E1512" s="157" t="s">
        <v>19</v>
      </c>
      <c r="F1512" s="158" t="s">
        <v>1530</v>
      </c>
      <c r="H1512" s="159">
        <v>60.69</v>
      </c>
      <c r="I1512" s="160"/>
      <c r="L1512" s="156"/>
      <c r="M1512" s="161"/>
      <c r="T1512" s="162"/>
      <c r="AT1512" s="157" t="s">
        <v>177</v>
      </c>
      <c r="AU1512" s="157" t="s">
        <v>85</v>
      </c>
      <c r="AV1512" s="13" t="s">
        <v>85</v>
      </c>
      <c r="AW1512" s="13" t="s">
        <v>33</v>
      </c>
      <c r="AX1512" s="13" t="s">
        <v>72</v>
      </c>
      <c r="AY1512" s="157" t="s">
        <v>166</v>
      </c>
    </row>
    <row r="1513" spans="2:65" s="13" customFormat="1">
      <c r="B1513" s="156"/>
      <c r="D1513" s="150" t="s">
        <v>177</v>
      </c>
      <c r="E1513" s="157" t="s">
        <v>19</v>
      </c>
      <c r="F1513" s="158" t="s">
        <v>1531</v>
      </c>
      <c r="H1513" s="159">
        <v>53.02</v>
      </c>
      <c r="I1513" s="160"/>
      <c r="L1513" s="156"/>
      <c r="M1513" s="161"/>
      <c r="T1513" s="162"/>
      <c r="AT1513" s="157" t="s">
        <v>177</v>
      </c>
      <c r="AU1513" s="157" t="s">
        <v>85</v>
      </c>
      <c r="AV1513" s="13" t="s">
        <v>85</v>
      </c>
      <c r="AW1513" s="13" t="s">
        <v>33</v>
      </c>
      <c r="AX1513" s="13" t="s">
        <v>72</v>
      </c>
      <c r="AY1513" s="157" t="s">
        <v>166</v>
      </c>
    </row>
    <row r="1514" spans="2:65" s="12" customFormat="1">
      <c r="B1514" s="149"/>
      <c r="D1514" s="150" t="s">
        <v>177</v>
      </c>
      <c r="E1514" s="151" t="s">
        <v>19</v>
      </c>
      <c r="F1514" s="152" t="s">
        <v>218</v>
      </c>
      <c r="H1514" s="151" t="s">
        <v>19</v>
      </c>
      <c r="I1514" s="153"/>
      <c r="L1514" s="149"/>
      <c r="M1514" s="154"/>
      <c r="T1514" s="155"/>
      <c r="AT1514" s="151" t="s">
        <v>177</v>
      </c>
      <c r="AU1514" s="151" t="s">
        <v>85</v>
      </c>
      <c r="AV1514" s="12" t="s">
        <v>79</v>
      </c>
      <c r="AW1514" s="12" t="s">
        <v>33</v>
      </c>
      <c r="AX1514" s="12" t="s">
        <v>72</v>
      </c>
      <c r="AY1514" s="151" t="s">
        <v>166</v>
      </c>
    </row>
    <row r="1515" spans="2:65" s="13" customFormat="1" ht="22.5">
      <c r="B1515" s="156"/>
      <c r="D1515" s="150" t="s">
        <v>177</v>
      </c>
      <c r="E1515" s="157" t="s">
        <v>19</v>
      </c>
      <c r="F1515" s="158" t="s">
        <v>1532</v>
      </c>
      <c r="H1515" s="159">
        <v>65.849999999999994</v>
      </c>
      <c r="I1515" s="160"/>
      <c r="L1515" s="156"/>
      <c r="M1515" s="161"/>
      <c r="T1515" s="162"/>
      <c r="AT1515" s="157" t="s">
        <v>177</v>
      </c>
      <c r="AU1515" s="157" t="s">
        <v>85</v>
      </c>
      <c r="AV1515" s="13" t="s">
        <v>85</v>
      </c>
      <c r="AW1515" s="13" t="s">
        <v>33</v>
      </c>
      <c r="AX1515" s="13" t="s">
        <v>72</v>
      </c>
      <c r="AY1515" s="157" t="s">
        <v>166</v>
      </c>
    </row>
    <row r="1516" spans="2:65" s="13" customFormat="1" ht="22.5">
      <c r="B1516" s="156"/>
      <c r="D1516" s="150" t="s">
        <v>177</v>
      </c>
      <c r="E1516" s="157" t="s">
        <v>19</v>
      </c>
      <c r="F1516" s="158" t="s">
        <v>1533</v>
      </c>
      <c r="H1516" s="159">
        <v>53.39</v>
      </c>
      <c r="I1516" s="160"/>
      <c r="L1516" s="156"/>
      <c r="M1516" s="161"/>
      <c r="T1516" s="162"/>
      <c r="AT1516" s="157" t="s">
        <v>177</v>
      </c>
      <c r="AU1516" s="157" t="s">
        <v>85</v>
      </c>
      <c r="AV1516" s="13" t="s">
        <v>85</v>
      </c>
      <c r="AW1516" s="13" t="s">
        <v>33</v>
      </c>
      <c r="AX1516" s="13" t="s">
        <v>72</v>
      </c>
      <c r="AY1516" s="157" t="s">
        <v>166</v>
      </c>
    </row>
    <row r="1517" spans="2:65" s="13" customFormat="1" ht="22.5">
      <c r="B1517" s="156"/>
      <c r="D1517" s="150" t="s">
        <v>177</v>
      </c>
      <c r="E1517" s="157" t="s">
        <v>19</v>
      </c>
      <c r="F1517" s="158" t="s">
        <v>1534</v>
      </c>
      <c r="H1517" s="159">
        <v>76.67</v>
      </c>
      <c r="I1517" s="160"/>
      <c r="L1517" s="156"/>
      <c r="M1517" s="161"/>
      <c r="T1517" s="162"/>
      <c r="AT1517" s="157" t="s">
        <v>177</v>
      </c>
      <c r="AU1517" s="157" t="s">
        <v>85</v>
      </c>
      <c r="AV1517" s="13" t="s">
        <v>85</v>
      </c>
      <c r="AW1517" s="13" t="s">
        <v>33</v>
      </c>
      <c r="AX1517" s="13" t="s">
        <v>72</v>
      </c>
      <c r="AY1517" s="157" t="s">
        <v>166</v>
      </c>
    </row>
    <row r="1518" spans="2:65" s="13" customFormat="1" ht="22.5">
      <c r="B1518" s="156"/>
      <c r="D1518" s="150" t="s">
        <v>177</v>
      </c>
      <c r="E1518" s="157" t="s">
        <v>19</v>
      </c>
      <c r="F1518" s="158" t="s">
        <v>1535</v>
      </c>
      <c r="H1518" s="159">
        <v>52.67</v>
      </c>
      <c r="I1518" s="160"/>
      <c r="L1518" s="156"/>
      <c r="M1518" s="161"/>
      <c r="T1518" s="162"/>
      <c r="AT1518" s="157" t="s">
        <v>177</v>
      </c>
      <c r="AU1518" s="157" t="s">
        <v>85</v>
      </c>
      <c r="AV1518" s="13" t="s">
        <v>85</v>
      </c>
      <c r="AW1518" s="13" t="s">
        <v>33</v>
      </c>
      <c r="AX1518" s="13" t="s">
        <v>72</v>
      </c>
      <c r="AY1518" s="157" t="s">
        <v>166</v>
      </c>
    </row>
    <row r="1519" spans="2:65" s="15" customFormat="1">
      <c r="B1519" s="170"/>
      <c r="D1519" s="150" t="s">
        <v>177</v>
      </c>
      <c r="E1519" s="171" t="s">
        <v>19</v>
      </c>
      <c r="F1519" s="172" t="s">
        <v>228</v>
      </c>
      <c r="H1519" s="173">
        <v>367.04</v>
      </c>
      <c r="I1519" s="174"/>
      <c r="L1519" s="170"/>
      <c r="M1519" s="175"/>
      <c r="T1519" s="176"/>
      <c r="AT1519" s="171" t="s">
        <v>177</v>
      </c>
      <c r="AU1519" s="171" t="s">
        <v>85</v>
      </c>
      <c r="AV1519" s="15" t="s">
        <v>173</v>
      </c>
      <c r="AW1519" s="15" t="s">
        <v>33</v>
      </c>
      <c r="AX1519" s="15" t="s">
        <v>79</v>
      </c>
      <c r="AY1519" s="171" t="s">
        <v>166</v>
      </c>
    </row>
    <row r="1520" spans="2:65" s="1" customFormat="1" ht="16.5" customHeight="1">
      <c r="B1520" s="33"/>
      <c r="C1520" s="177" t="s">
        <v>1536</v>
      </c>
      <c r="D1520" s="177" t="s">
        <v>488</v>
      </c>
      <c r="E1520" s="178" t="s">
        <v>1537</v>
      </c>
      <c r="F1520" s="179" t="s">
        <v>1538</v>
      </c>
      <c r="G1520" s="180" t="s">
        <v>257</v>
      </c>
      <c r="H1520" s="181">
        <v>4.9880000000000004</v>
      </c>
      <c r="I1520" s="182"/>
      <c r="J1520" s="183">
        <f>ROUND(I1520*H1520,2)</f>
        <v>0</v>
      </c>
      <c r="K1520" s="179" t="s">
        <v>172</v>
      </c>
      <c r="L1520" s="184"/>
      <c r="M1520" s="185" t="s">
        <v>19</v>
      </c>
      <c r="N1520" s="186" t="s">
        <v>44</v>
      </c>
      <c r="P1520" s="141">
        <f>O1520*H1520</f>
        <v>0</v>
      </c>
      <c r="Q1520" s="141">
        <v>2.2000000000000001E-4</v>
      </c>
      <c r="R1520" s="141">
        <f>Q1520*H1520</f>
        <v>1.0973600000000001E-3</v>
      </c>
      <c r="S1520" s="141">
        <v>0</v>
      </c>
      <c r="T1520" s="142">
        <f>S1520*H1520</f>
        <v>0</v>
      </c>
      <c r="AR1520" s="143" t="s">
        <v>479</v>
      </c>
      <c r="AT1520" s="143" t="s">
        <v>488</v>
      </c>
      <c r="AU1520" s="143" t="s">
        <v>85</v>
      </c>
      <c r="AY1520" s="18" t="s">
        <v>166</v>
      </c>
      <c r="BE1520" s="144">
        <f>IF(N1520="základní",J1520,0)</f>
        <v>0</v>
      </c>
      <c r="BF1520" s="144">
        <f>IF(N1520="snížená",J1520,0)</f>
        <v>0</v>
      </c>
      <c r="BG1520" s="144">
        <f>IF(N1520="zákl. přenesená",J1520,0)</f>
        <v>0</v>
      </c>
      <c r="BH1520" s="144">
        <f>IF(N1520="sníž. přenesená",J1520,0)</f>
        <v>0</v>
      </c>
      <c r="BI1520" s="144">
        <f>IF(N1520="nulová",J1520,0)</f>
        <v>0</v>
      </c>
      <c r="BJ1520" s="18" t="s">
        <v>85</v>
      </c>
      <c r="BK1520" s="144">
        <f>ROUND(I1520*H1520,2)</f>
        <v>0</v>
      </c>
      <c r="BL1520" s="18" t="s">
        <v>291</v>
      </c>
      <c r="BM1520" s="143" t="s">
        <v>1539</v>
      </c>
    </row>
    <row r="1521" spans="2:65" s="12" customFormat="1">
      <c r="B1521" s="149"/>
      <c r="D1521" s="150" t="s">
        <v>177</v>
      </c>
      <c r="E1521" s="151" t="s">
        <v>19</v>
      </c>
      <c r="F1521" s="152" t="s">
        <v>1528</v>
      </c>
      <c r="H1521" s="151" t="s">
        <v>19</v>
      </c>
      <c r="I1521" s="153"/>
      <c r="L1521" s="149"/>
      <c r="M1521" s="154"/>
      <c r="T1521" s="155"/>
      <c r="AT1521" s="151" t="s">
        <v>177</v>
      </c>
      <c r="AU1521" s="151" t="s">
        <v>85</v>
      </c>
      <c r="AV1521" s="12" t="s">
        <v>79</v>
      </c>
      <c r="AW1521" s="12" t="s">
        <v>33</v>
      </c>
      <c r="AX1521" s="12" t="s">
        <v>72</v>
      </c>
      <c r="AY1521" s="151" t="s">
        <v>166</v>
      </c>
    </row>
    <row r="1522" spans="2:65" s="13" customFormat="1">
      <c r="B1522" s="156"/>
      <c r="D1522" s="150" t="s">
        <v>177</v>
      </c>
      <c r="E1522" s="157" t="s">
        <v>19</v>
      </c>
      <c r="F1522" s="158" t="s">
        <v>1529</v>
      </c>
      <c r="H1522" s="159">
        <v>4.75</v>
      </c>
      <c r="I1522" s="160"/>
      <c r="L1522" s="156"/>
      <c r="M1522" s="161"/>
      <c r="T1522" s="162"/>
      <c r="AT1522" s="157" t="s">
        <v>177</v>
      </c>
      <c r="AU1522" s="157" t="s">
        <v>85</v>
      </c>
      <c r="AV1522" s="13" t="s">
        <v>85</v>
      </c>
      <c r="AW1522" s="13" t="s">
        <v>33</v>
      </c>
      <c r="AX1522" s="13" t="s">
        <v>79</v>
      </c>
      <c r="AY1522" s="157" t="s">
        <v>166</v>
      </c>
    </row>
    <row r="1523" spans="2:65" s="13" customFormat="1">
      <c r="B1523" s="156"/>
      <c r="D1523" s="150" t="s">
        <v>177</v>
      </c>
      <c r="F1523" s="158" t="s">
        <v>1540</v>
      </c>
      <c r="H1523" s="159">
        <v>4.9880000000000004</v>
      </c>
      <c r="I1523" s="160"/>
      <c r="L1523" s="156"/>
      <c r="M1523" s="161"/>
      <c r="T1523" s="162"/>
      <c r="AT1523" s="157" t="s">
        <v>177</v>
      </c>
      <c r="AU1523" s="157" t="s">
        <v>85</v>
      </c>
      <c r="AV1523" s="13" t="s">
        <v>85</v>
      </c>
      <c r="AW1523" s="13" t="s">
        <v>4</v>
      </c>
      <c r="AX1523" s="13" t="s">
        <v>79</v>
      </c>
      <c r="AY1523" s="157" t="s">
        <v>166</v>
      </c>
    </row>
    <row r="1524" spans="2:65" s="1" customFormat="1" ht="16.5" customHeight="1">
      <c r="B1524" s="33"/>
      <c r="C1524" s="177" t="s">
        <v>1541</v>
      </c>
      <c r="D1524" s="177" t="s">
        <v>488</v>
      </c>
      <c r="E1524" s="178" t="s">
        <v>1542</v>
      </c>
      <c r="F1524" s="179" t="s">
        <v>1543</v>
      </c>
      <c r="G1524" s="180" t="s">
        <v>257</v>
      </c>
      <c r="H1524" s="181">
        <v>380.40499999999997</v>
      </c>
      <c r="I1524" s="182"/>
      <c r="J1524" s="183">
        <f>ROUND(I1524*H1524,2)</f>
        <v>0</v>
      </c>
      <c r="K1524" s="179" t="s">
        <v>19</v>
      </c>
      <c r="L1524" s="184"/>
      <c r="M1524" s="185" t="s">
        <v>19</v>
      </c>
      <c r="N1524" s="186" t="s">
        <v>44</v>
      </c>
      <c r="P1524" s="141">
        <f>O1524*H1524</f>
        <v>0</v>
      </c>
      <c r="Q1524" s="141">
        <v>0</v>
      </c>
      <c r="R1524" s="141">
        <f>Q1524*H1524</f>
        <v>0</v>
      </c>
      <c r="S1524" s="141">
        <v>0</v>
      </c>
      <c r="T1524" s="142">
        <f>S1524*H1524</f>
        <v>0</v>
      </c>
      <c r="AR1524" s="143" t="s">
        <v>479</v>
      </c>
      <c r="AT1524" s="143" t="s">
        <v>488</v>
      </c>
      <c r="AU1524" s="143" t="s">
        <v>85</v>
      </c>
      <c r="AY1524" s="18" t="s">
        <v>166</v>
      </c>
      <c r="BE1524" s="144">
        <f>IF(N1524="základní",J1524,0)</f>
        <v>0</v>
      </c>
      <c r="BF1524" s="144">
        <f>IF(N1524="snížená",J1524,0)</f>
        <v>0</v>
      </c>
      <c r="BG1524" s="144">
        <f>IF(N1524="zákl. přenesená",J1524,0)</f>
        <v>0</v>
      </c>
      <c r="BH1524" s="144">
        <f>IF(N1524="sníž. přenesená",J1524,0)</f>
        <v>0</v>
      </c>
      <c r="BI1524" s="144">
        <f>IF(N1524="nulová",J1524,0)</f>
        <v>0</v>
      </c>
      <c r="BJ1524" s="18" t="s">
        <v>85</v>
      </c>
      <c r="BK1524" s="144">
        <f>ROUND(I1524*H1524,2)</f>
        <v>0</v>
      </c>
      <c r="BL1524" s="18" t="s">
        <v>291</v>
      </c>
      <c r="BM1524" s="143" t="s">
        <v>1544</v>
      </c>
    </row>
    <row r="1525" spans="2:65" s="1" customFormat="1" ht="39">
      <c r="B1525" s="33"/>
      <c r="D1525" s="150" t="s">
        <v>1224</v>
      </c>
      <c r="F1525" s="188" t="s">
        <v>1545</v>
      </c>
      <c r="I1525" s="147"/>
      <c r="L1525" s="33"/>
      <c r="M1525" s="148"/>
      <c r="T1525" s="54"/>
      <c r="AT1525" s="18" t="s">
        <v>1224</v>
      </c>
      <c r="AU1525" s="18" t="s">
        <v>85</v>
      </c>
    </row>
    <row r="1526" spans="2:65" s="12" customFormat="1">
      <c r="B1526" s="149"/>
      <c r="D1526" s="150" t="s">
        <v>177</v>
      </c>
      <c r="E1526" s="151" t="s">
        <v>19</v>
      </c>
      <c r="F1526" s="152" t="s">
        <v>213</v>
      </c>
      <c r="H1526" s="151" t="s">
        <v>19</v>
      </c>
      <c r="I1526" s="153"/>
      <c r="L1526" s="149"/>
      <c r="M1526" s="154"/>
      <c r="T1526" s="155"/>
      <c r="AT1526" s="151" t="s">
        <v>177</v>
      </c>
      <c r="AU1526" s="151" t="s">
        <v>85</v>
      </c>
      <c r="AV1526" s="12" t="s">
        <v>79</v>
      </c>
      <c r="AW1526" s="12" t="s">
        <v>33</v>
      </c>
      <c r="AX1526" s="12" t="s">
        <v>72</v>
      </c>
      <c r="AY1526" s="151" t="s">
        <v>166</v>
      </c>
    </row>
    <row r="1527" spans="2:65" s="13" customFormat="1" ht="22.5">
      <c r="B1527" s="156"/>
      <c r="D1527" s="150" t="s">
        <v>177</v>
      </c>
      <c r="E1527" s="157" t="s">
        <v>19</v>
      </c>
      <c r="F1527" s="158" t="s">
        <v>1530</v>
      </c>
      <c r="H1527" s="159">
        <v>60.69</v>
      </c>
      <c r="I1527" s="160"/>
      <c r="L1527" s="156"/>
      <c r="M1527" s="161"/>
      <c r="T1527" s="162"/>
      <c r="AT1527" s="157" t="s">
        <v>177</v>
      </c>
      <c r="AU1527" s="157" t="s">
        <v>85</v>
      </c>
      <c r="AV1527" s="13" t="s">
        <v>85</v>
      </c>
      <c r="AW1527" s="13" t="s">
        <v>33</v>
      </c>
      <c r="AX1527" s="13" t="s">
        <v>72</v>
      </c>
      <c r="AY1527" s="157" t="s">
        <v>166</v>
      </c>
    </row>
    <row r="1528" spans="2:65" s="13" customFormat="1">
      <c r="B1528" s="156"/>
      <c r="D1528" s="150" t="s">
        <v>177</v>
      </c>
      <c r="E1528" s="157" t="s">
        <v>19</v>
      </c>
      <c r="F1528" s="158" t="s">
        <v>1531</v>
      </c>
      <c r="H1528" s="159">
        <v>53.02</v>
      </c>
      <c r="I1528" s="160"/>
      <c r="L1528" s="156"/>
      <c r="M1528" s="161"/>
      <c r="T1528" s="162"/>
      <c r="AT1528" s="157" t="s">
        <v>177</v>
      </c>
      <c r="AU1528" s="157" t="s">
        <v>85</v>
      </c>
      <c r="AV1528" s="13" t="s">
        <v>85</v>
      </c>
      <c r="AW1528" s="13" t="s">
        <v>33</v>
      </c>
      <c r="AX1528" s="13" t="s">
        <v>72</v>
      </c>
      <c r="AY1528" s="157" t="s">
        <v>166</v>
      </c>
    </row>
    <row r="1529" spans="2:65" s="12" customFormat="1">
      <c r="B1529" s="149"/>
      <c r="D1529" s="150" t="s">
        <v>177</v>
      </c>
      <c r="E1529" s="151" t="s">
        <v>19</v>
      </c>
      <c r="F1529" s="152" t="s">
        <v>218</v>
      </c>
      <c r="H1529" s="151" t="s">
        <v>19</v>
      </c>
      <c r="I1529" s="153"/>
      <c r="L1529" s="149"/>
      <c r="M1529" s="154"/>
      <c r="T1529" s="155"/>
      <c r="AT1529" s="151" t="s">
        <v>177</v>
      </c>
      <c r="AU1529" s="151" t="s">
        <v>85</v>
      </c>
      <c r="AV1529" s="12" t="s">
        <v>79</v>
      </c>
      <c r="AW1529" s="12" t="s">
        <v>33</v>
      </c>
      <c r="AX1529" s="12" t="s">
        <v>72</v>
      </c>
      <c r="AY1529" s="151" t="s">
        <v>166</v>
      </c>
    </row>
    <row r="1530" spans="2:65" s="13" customFormat="1" ht="22.5">
      <c r="B1530" s="156"/>
      <c r="D1530" s="150" t="s">
        <v>177</v>
      </c>
      <c r="E1530" s="157" t="s">
        <v>19</v>
      </c>
      <c r="F1530" s="158" t="s">
        <v>1532</v>
      </c>
      <c r="H1530" s="159">
        <v>65.849999999999994</v>
      </c>
      <c r="I1530" s="160"/>
      <c r="L1530" s="156"/>
      <c r="M1530" s="161"/>
      <c r="T1530" s="162"/>
      <c r="AT1530" s="157" t="s">
        <v>177</v>
      </c>
      <c r="AU1530" s="157" t="s">
        <v>85</v>
      </c>
      <c r="AV1530" s="13" t="s">
        <v>85</v>
      </c>
      <c r="AW1530" s="13" t="s">
        <v>33</v>
      </c>
      <c r="AX1530" s="13" t="s">
        <v>72</v>
      </c>
      <c r="AY1530" s="157" t="s">
        <v>166</v>
      </c>
    </row>
    <row r="1531" spans="2:65" s="13" customFormat="1" ht="22.5">
      <c r="B1531" s="156"/>
      <c r="D1531" s="150" t="s">
        <v>177</v>
      </c>
      <c r="E1531" s="157" t="s">
        <v>19</v>
      </c>
      <c r="F1531" s="158" t="s">
        <v>1533</v>
      </c>
      <c r="H1531" s="159">
        <v>53.39</v>
      </c>
      <c r="I1531" s="160"/>
      <c r="L1531" s="156"/>
      <c r="M1531" s="161"/>
      <c r="T1531" s="162"/>
      <c r="AT1531" s="157" t="s">
        <v>177</v>
      </c>
      <c r="AU1531" s="157" t="s">
        <v>85</v>
      </c>
      <c r="AV1531" s="13" t="s">
        <v>85</v>
      </c>
      <c r="AW1531" s="13" t="s">
        <v>33</v>
      </c>
      <c r="AX1531" s="13" t="s">
        <v>72</v>
      </c>
      <c r="AY1531" s="157" t="s">
        <v>166</v>
      </c>
    </row>
    <row r="1532" spans="2:65" s="13" customFormat="1" ht="22.5">
      <c r="B1532" s="156"/>
      <c r="D1532" s="150" t="s">
        <v>177</v>
      </c>
      <c r="E1532" s="157" t="s">
        <v>19</v>
      </c>
      <c r="F1532" s="158" t="s">
        <v>1534</v>
      </c>
      <c r="H1532" s="159">
        <v>76.67</v>
      </c>
      <c r="I1532" s="160"/>
      <c r="L1532" s="156"/>
      <c r="M1532" s="161"/>
      <c r="T1532" s="162"/>
      <c r="AT1532" s="157" t="s">
        <v>177</v>
      </c>
      <c r="AU1532" s="157" t="s">
        <v>85</v>
      </c>
      <c r="AV1532" s="13" t="s">
        <v>85</v>
      </c>
      <c r="AW1532" s="13" t="s">
        <v>33</v>
      </c>
      <c r="AX1532" s="13" t="s">
        <v>72</v>
      </c>
      <c r="AY1532" s="157" t="s">
        <v>166</v>
      </c>
    </row>
    <row r="1533" spans="2:65" s="13" customFormat="1" ht="22.5">
      <c r="B1533" s="156"/>
      <c r="D1533" s="150" t="s">
        <v>177</v>
      </c>
      <c r="E1533" s="157" t="s">
        <v>19</v>
      </c>
      <c r="F1533" s="158" t="s">
        <v>1535</v>
      </c>
      <c r="H1533" s="159">
        <v>52.67</v>
      </c>
      <c r="I1533" s="160"/>
      <c r="L1533" s="156"/>
      <c r="M1533" s="161"/>
      <c r="T1533" s="162"/>
      <c r="AT1533" s="157" t="s">
        <v>177</v>
      </c>
      <c r="AU1533" s="157" t="s">
        <v>85</v>
      </c>
      <c r="AV1533" s="13" t="s">
        <v>85</v>
      </c>
      <c r="AW1533" s="13" t="s">
        <v>33</v>
      </c>
      <c r="AX1533" s="13" t="s">
        <v>72</v>
      </c>
      <c r="AY1533" s="157" t="s">
        <v>166</v>
      </c>
    </row>
    <row r="1534" spans="2:65" s="15" customFormat="1">
      <c r="B1534" s="170"/>
      <c r="D1534" s="150" t="s">
        <v>177</v>
      </c>
      <c r="E1534" s="171" t="s">
        <v>19</v>
      </c>
      <c r="F1534" s="172" t="s">
        <v>228</v>
      </c>
      <c r="H1534" s="173">
        <v>362.29</v>
      </c>
      <c r="I1534" s="174"/>
      <c r="L1534" s="170"/>
      <c r="M1534" s="175"/>
      <c r="T1534" s="176"/>
      <c r="AT1534" s="171" t="s">
        <v>177</v>
      </c>
      <c r="AU1534" s="171" t="s">
        <v>85</v>
      </c>
      <c r="AV1534" s="15" t="s">
        <v>173</v>
      </c>
      <c r="AW1534" s="15" t="s">
        <v>33</v>
      </c>
      <c r="AX1534" s="15" t="s">
        <v>79</v>
      </c>
      <c r="AY1534" s="171" t="s">
        <v>166</v>
      </c>
    </row>
    <row r="1535" spans="2:65" s="13" customFormat="1">
      <c r="B1535" s="156"/>
      <c r="D1535" s="150" t="s">
        <v>177</v>
      </c>
      <c r="F1535" s="158" t="s">
        <v>1546</v>
      </c>
      <c r="H1535" s="159">
        <v>380.40499999999997</v>
      </c>
      <c r="I1535" s="160"/>
      <c r="L1535" s="156"/>
      <c r="M1535" s="161"/>
      <c r="T1535" s="162"/>
      <c r="AT1535" s="157" t="s">
        <v>177</v>
      </c>
      <c r="AU1535" s="157" t="s">
        <v>85</v>
      </c>
      <c r="AV1535" s="13" t="s">
        <v>85</v>
      </c>
      <c r="AW1535" s="13" t="s">
        <v>4</v>
      </c>
      <c r="AX1535" s="13" t="s">
        <v>79</v>
      </c>
      <c r="AY1535" s="157" t="s">
        <v>166</v>
      </c>
    </row>
    <row r="1536" spans="2:65" s="1" customFormat="1" ht="16.5" customHeight="1">
      <c r="B1536" s="33"/>
      <c r="C1536" s="132" t="s">
        <v>1547</v>
      </c>
      <c r="D1536" s="132" t="s">
        <v>168</v>
      </c>
      <c r="E1536" s="133" t="s">
        <v>1548</v>
      </c>
      <c r="F1536" s="134" t="s">
        <v>1549</v>
      </c>
      <c r="G1536" s="135" t="s">
        <v>257</v>
      </c>
      <c r="H1536" s="136">
        <v>20.5</v>
      </c>
      <c r="I1536" s="137"/>
      <c r="J1536" s="138">
        <f>ROUND(I1536*H1536,2)</f>
        <v>0</v>
      </c>
      <c r="K1536" s="134" t="s">
        <v>172</v>
      </c>
      <c r="L1536" s="33"/>
      <c r="M1536" s="139" t="s">
        <v>19</v>
      </c>
      <c r="N1536" s="140" t="s">
        <v>44</v>
      </c>
      <c r="P1536" s="141">
        <f>O1536*H1536</f>
        <v>0</v>
      </c>
      <c r="Q1536" s="141">
        <v>0</v>
      </c>
      <c r="R1536" s="141">
        <f>Q1536*H1536</f>
        <v>0</v>
      </c>
      <c r="S1536" s="141">
        <v>0</v>
      </c>
      <c r="T1536" s="142">
        <f>S1536*H1536</f>
        <v>0</v>
      </c>
      <c r="AR1536" s="143" t="s">
        <v>291</v>
      </c>
      <c r="AT1536" s="143" t="s">
        <v>168</v>
      </c>
      <c r="AU1536" s="143" t="s">
        <v>85</v>
      </c>
      <c r="AY1536" s="18" t="s">
        <v>166</v>
      </c>
      <c r="BE1536" s="144">
        <f>IF(N1536="základní",J1536,0)</f>
        <v>0</v>
      </c>
      <c r="BF1536" s="144">
        <f>IF(N1536="snížená",J1536,0)</f>
        <v>0</v>
      </c>
      <c r="BG1536" s="144">
        <f>IF(N1536="zákl. přenesená",J1536,0)</f>
        <v>0</v>
      </c>
      <c r="BH1536" s="144">
        <f>IF(N1536="sníž. přenesená",J1536,0)</f>
        <v>0</v>
      </c>
      <c r="BI1536" s="144">
        <f>IF(N1536="nulová",J1536,0)</f>
        <v>0</v>
      </c>
      <c r="BJ1536" s="18" t="s">
        <v>85</v>
      </c>
      <c r="BK1536" s="144">
        <f>ROUND(I1536*H1536,2)</f>
        <v>0</v>
      </c>
      <c r="BL1536" s="18" t="s">
        <v>291</v>
      </c>
      <c r="BM1536" s="143" t="s">
        <v>1550</v>
      </c>
    </row>
    <row r="1537" spans="2:65" s="1" customFormat="1">
      <c r="B1537" s="33"/>
      <c r="D1537" s="145" t="s">
        <v>175</v>
      </c>
      <c r="F1537" s="146" t="s">
        <v>1551</v>
      </c>
      <c r="I1537" s="147"/>
      <c r="L1537" s="33"/>
      <c r="M1537" s="148"/>
      <c r="T1537" s="54"/>
      <c r="AT1537" s="18" t="s">
        <v>175</v>
      </c>
      <c r="AU1537" s="18" t="s">
        <v>85</v>
      </c>
    </row>
    <row r="1538" spans="2:65" s="12" customFormat="1">
      <c r="B1538" s="149"/>
      <c r="D1538" s="150" t="s">
        <v>177</v>
      </c>
      <c r="E1538" s="151" t="s">
        <v>19</v>
      </c>
      <c r="F1538" s="152" t="s">
        <v>213</v>
      </c>
      <c r="H1538" s="151" t="s">
        <v>19</v>
      </c>
      <c r="I1538" s="153"/>
      <c r="L1538" s="149"/>
      <c r="M1538" s="154"/>
      <c r="T1538" s="155"/>
      <c r="AT1538" s="151" t="s">
        <v>177</v>
      </c>
      <c r="AU1538" s="151" t="s">
        <v>85</v>
      </c>
      <c r="AV1538" s="12" t="s">
        <v>79</v>
      </c>
      <c r="AW1538" s="12" t="s">
        <v>33</v>
      </c>
      <c r="AX1538" s="12" t="s">
        <v>72</v>
      </c>
      <c r="AY1538" s="151" t="s">
        <v>166</v>
      </c>
    </row>
    <row r="1539" spans="2:65" s="13" customFormat="1">
      <c r="B1539" s="156"/>
      <c r="D1539" s="150" t="s">
        <v>177</v>
      </c>
      <c r="E1539" s="157" t="s">
        <v>19</v>
      </c>
      <c r="F1539" s="158" t="s">
        <v>1552</v>
      </c>
      <c r="H1539" s="159">
        <v>6.2</v>
      </c>
      <c r="I1539" s="160"/>
      <c r="L1539" s="156"/>
      <c r="M1539" s="161"/>
      <c r="T1539" s="162"/>
      <c r="AT1539" s="157" t="s">
        <v>177</v>
      </c>
      <c r="AU1539" s="157" t="s">
        <v>85</v>
      </c>
      <c r="AV1539" s="13" t="s">
        <v>85</v>
      </c>
      <c r="AW1539" s="13" t="s">
        <v>33</v>
      </c>
      <c r="AX1539" s="13" t="s">
        <v>72</v>
      </c>
      <c r="AY1539" s="157" t="s">
        <v>166</v>
      </c>
    </row>
    <row r="1540" spans="2:65" s="12" customFormat="1">
      <c r="B1540" s="149"/>
      <c r="D1540" s="150" t="s">
        <v>177</v>
      </c>
      <c r="E1540" s="151" t="s">
        <v>19</v>
      </c>
      <c r="F1540" s="152" t="s">
        <v>218</v>
      </c>
      <c r="H1540" s="151" t="s">
        <v>19</v>
      </c>
      <c r="I1540" s="153"/>
      <c r="L1540" s="149"/>
      <c r="M1540" s="154"/>
      <c r="T1540" s="155"/>
      <c r="AT1540" s="151" t="s">
        <v>177</v>
      </c>
      <c r="AU1540" s="151" t="s">
        <v>85</v>
      </c>
      <c r="AV1540" s="12" t="s">
        <v>79</v>
      </c>
      <c r="AW1540" s="12" t="s">
        <v>33</v>
      </c>
      <c r="AX1540" s="12" t="s">
        <v>72</v>
      </c>
      <c r="AY1540" s="151" t="s">
        <v>166</v>
      </c>
    </row>
    <row r="1541" spans="2:65" s="13" customFormat="1">
      <c r="B1541" s="156"/>
      <c r="D1541" s="150" t="s">
        <v>177</v>
      </c>
      <c r="E1541" s="157" t="s">
        <v>19</v>
      </c>
      <c r="F1541" s="158" t="s">
        <v>1553</v>
      </c>
      <c r="H1541" s="159">
        <v>14.3</v>
      </c>
      <c r="I1541" s="160"/>
      <c r="L1541" s="156"/>
      <c r="M1541" s="161"/>
      <c r="T1541" s="162"/>
      <c r="AT1541" s="157" t="s">
        <v>177</v>
      </c>
      <c r="AU1541" s="157" t="s">
        <v>85</v>
      </c>
      <c r="AV1541" s="13" t="s">
        <v>85</v>
      </c>
      <c r="AW1541" s="13" t="s">
        <v>33</v>
      </c>
      <c r="AX1541" s="13" t="s">
        <v>72</v>
      </c>
      <c r="AY1541" s="157" t="s">
        <v>166</v>
      </c>
    </row>
    <row r="1542" spans="2:65" s="15" customFormat="1">
      <c r="B1542" s="170"/>
      <c r="D1542" s="150" t="s">
        <v>177</v>
      </c>
      <c r="E1542" s="171" t="s">
        <v>19</v>
      </c>
      <c r="F1542" s="172" t="s">
        <v>228</v>
      </c>
      <c r="H1542" s="173">
        <v>20.5</v>
      </c>
      <c r="I1542" s="174"/>
      <c r="L1542" s="170"/>
      <c r="M1542" s="175"/>
      <c r="T1542" s="176"/>
      <c r="AT1542" s="171" t="s">
        <v>177</v>
      </c>
      <c r="AU1542" s="171" t="s">
        <v>85</v>
      </c>
      <c r="AV1542" s="15" t="s">
        <v>173</v>
      </c>
      <c r="AW1542" s="15" t="s">
        <v>33</v>
      </c>
      <c r="AX1542" s="15" t="s">
        <v>79</v>
      </c>
      <c r="AY1542" s="171" t="s">
        <v>166</v>
      </c>
    </row>
    <row r="1543" spans="2:65" s="1" customFormat="1" ht="16.5" customHeight="1">
      <c r="B1543" s="33"/>
      <c r="C1543" s="177" t="s">
        <v>1554</v>
      </c>
      <c r="D1543" s="177" t="s">
        <v>488</v>
      </c>
      <c r="E1543" s="178" t="s">
        <v>1555</v>
      </c>
      <c r="F1543" s="179" t="s">
        <v>1556</v>
      </c>
      <c r="G1543" s="180" t="s">
        <v>257</v>
      </c>
      <c r="H1543" s="181">
        <v>21.524999999999999</v>
      </c>
      <c r="I1543" s="182"/>
      <c r="J1543" s="183">
        <f>ROUND(I1543*H1543,2)</f>
        <v>0</v>
      </c>
      <c r="K1543" s="179" t="s">
        <v>172</v>
      </c>
      <c r="L1543" s="184"/>
      <c r="M1543" s="185" t="s">
        <v>19</v>
      </c>
      <c r="N1543" s="186" t="s">
        <v>44</v>
      </c>
      <c r="P1543" s="141">
        <f>O1543*H1543</f>
        <v>0</v>
      </c>
      <c r="Q1543" s="141">
        <v>1.7000000000000001E-4</v>
      </c>
      <c r="R1543" s="141">
        <f>Q1543*H1543</f>
        <v>3.6592500000000002E-3</v>
      </c>
      <c r="S1543" s="141">
        <v>0</v>
      </c>
      <c r="T1543" s="142">
        <f>S1543*H1543</f>
        <v>0</v>
      </c>
      <c r="AR1543" s="143" t="s">
        <v>479</v>
      </c>
      <c r="AT1543" s="143" t="s">
        <v>488</v>
      </c>
      <c r="AU1543" s="143" t="s">
        <v>85</v>
      </c>
      <c r="AY1543" s="18" t="s">
        <v>166</v>
      </c>
      <c r="BE1543" s="144">
        <f>IF(N1543="základní",J1543,0)</f>
        <v>0</v>
      </c>
      <c r="BF1543" s="144">
        <f>IF(N1543="snížená",J1543,0)</f>
        <v>0</v>
      </c>
      <c r="BG1543" s="144">
        <f>IF(N1543="zákl. přenesená",J1543,0)</f>
        <v>0</v>
      </c>
      <c r="BH1543" s="144">
        <f>IF(N1543="sníž. přenesená",J1543,0)</f>
        <v>0</v>
      </c>
      <c r="BI1543" s="144">
        <f>IF(N1543="nulová",J1543,0)</f>
        <v>0</v>
      </c>
      <c r="BJ1543" s="18" t="s">
        <v>85</v>
      </c>
      <c r="BK1543" s="144">
        <f>ROUND(I1543*H1543,2)</f>
        <v>0</v>
      </c>
      <c r="BL1543" s="18" t="s">
        <v>291</v>
      </c>
      <c r="BM1543" s="143" t="s">
        <v>1557</v>
      </c>
    </row>
    <row r="1544" spans="2:65" s="13" customFormat="1">
      <c r="B1544" s="156"/>
      <c r="D1544" s="150" t="s">
        <v>177</v>
      </c>
      <c r="F1544" s="158" t="s">
        <v>1558</v>
      </c>
      <c r="H1544" s="159">
        <v>21.524999999999999</v>
      </c>
      <c r="I1544" s="160"/>
      <c r="L1544" s="156"/>
      <c r="M1544" s="161"/>
      <c r="T1544" s="162"/>
      <c r="AT1544" s="157" t="s">
        <v>177</v>
      </c>
      <c r="AU1544" s="157" t="s">
        <v>85</v>
      </c>
      <c r="AV1544" s="13" t="s">
        <v>85</v>
      </c>
      <c r="AW1544" s="13" t="s">
        <v>4</v>
      </c>
      <c r="AX1544" s="13" t="s">
        <v>79</v>
      </c>
      <c r="AY1544" s="157" t="s">
        <v>166</v>
      </c>
    </row>
    <row r="1545" spans="2:65" s="1" customFormat="1" ht="24.2" customHeight="1">
      <c r="B1545" s="33"/>
      <c r="C1545" s="132" t="s">
        <v>1559</v>
      </c>
      <c r="D1545" s="132" t="s">
        <v>168</v>
      </c>
      <c r="E1545" s="133" t="s">
        <v>1560</v>
      </c>
      <c r="F1545" s="134" t="s">
        <v>1561</v>
      </c>
      <c r="G1545" s="135" t="s">
        <v>1049</v>
      </c>
      <c r="H1545" s="187"/>
      <c r="I1545" s="137"/>
      <c r="J1545" s="138">
        <f>ROUND(I1545*H1545,2)</f>
        <v>0</v>
      </c>
      <c r="K1545" s="134" t="s">
        <v>172</v>
      </c>
      <c r="L1545" s="33"/>
      <c r="M1545" s="139" t="s">
        <v>19</v>
      </c>
      <c r="N1545" s="140" t="s">
        <v>44</v>
      </c>
      <c r="P1545" s="141">
        <f>O1545*H1545</f>
        <v>0</v>
      </c>
      <c r="Q1545" s="141">
        <v>0</v>
      </c>
      <c r="R1545" s="141">
        <f>Q1545*H1545</f>
        <v>0</v>
      </c>
      <c r="S1545" s="141">
        <v>0</v>
      </c>
      <c r="T1545" s="142">
        <f>S1545*H1545</f>
        <v>0</v>
      </c>
      <c r="AR1545" s="143" t="s">
        <v>291</v>
      </c>
      <c r="AT1545" s="143" t="s">
        <v>168</v>
      </c>
      <c r="AU1545" s="143" t="s">
        <v>85</v>
      </c>
      <c r="AY1545" s="18" t="s">
        <v>166</v>
      </c>
      <c r="BE1545" s="144">
        <f>IF(N1545="základní",J1545,0)</f>
        <v>0</v>
      </c>
      <c r="BF1545" s="144">
        <f>IF(N1545="snížená",J1545,0)</f>
        <v>0</v>
      </c>
      <c r="BG1545" s="144">
        <f>IF(N1545="zákl. přenesená",J1545,0)</f>
        <v>0</v>
      </c>
      <c r="BH1545" s="144">
        <f>IF(N1545="sníž. přenesená",J1545,0)</f>
        <v>0</v>
      </c>
      <c r="BI1545" s="144">
        <f>IF(N1545="nulová",J1545,0)</f>
        <v>0</v>
      </c>
      <c r="BJ1545" s="18" t="s">
        <v>85</v>
      </c>
      <c r="BK1545" s="144">
        <f>ROUND(I1545*H1545,2)</f>
        <v>0</v>
      </c>
      <c r="BL1545" s="18" t="s">
        <v>291</v>
      </c>
      <c r="BM1545" s="143" t="s">
        <v>1562</v>
      </c>
    </row>
    <row r="1546" spans="2:65" s="1" customFormat="1">
      <c r="B1546" s="33"/>
      <c r="D1546" s="145" t="s">
        <v>175</v>
      </c>
      <c r="F1546" s="146" t="s">
        <v>1563</v>
      </c>
      <c r="I1546" s="147"/>
      <c r="L1546" s="33"/>
      <c r="M1546" s="148"/>
      <c r="T1546" s="54"/>
      <c r="AT1546" s="18" t="s">
        <v>175</v>
      </c>
      <c r="AU1546" s="18" t="s">
        <v>85</v>
      </c>
    </row>
    <row r="1547" spans="2:65" s="11" customFormat="1" ht="22.9" customHeight="1">
      <c r="B1547" s="120"/>
      <c r="D1547" s="121" t="s">
        <v>71</v>
      </c>
      <c r="E1547" s="130" t="s">
        <v>1564</v>
      </c>
      <c r="F1547" s="130" t="s">
        <v>1565</v>
      </c>
      <c r="I1547" s="123"/>
      <c r="J1547" s="131">
        <f>BK1547</f>
        <v>0</v>
      </c>
      <c r="L1547" s="120"/>
      <c r="M1547" s="125"/>
      <c r="P1547" s="126">
        <f>SUM(P1548:P1624)</f>
        <v>0</v>
      </c>
      <c r="R1547" s="126">
        <f>SUM(R1548:R1624)</f>
        <v>2.8098456000000005</v>
      </c>
      <c r="T1547" s="127">
        <f>SUM(T1548:T1624)</f>
        <v>0</v>
      </c>
      <c r="AR1547" s="121" t="s">
        <v>85</v>
      </c>
      <c r="AT1547" s="128" t="s">
        <v>71</v>
      </c>
      <c r="AU1547" s="128" t="s">
        <v>79</v>
      </c>
      <c r="AY1547" s="121" t="s">
        <v>166</v>
      </c>
      <c r="BK1547" s="129">
        <f>SUM(BK1548:BK1624)</f>
        <v>0</v>
      </c>
    </row>
    <row r="1548" spans="2:65" s="1" customFormat="1" ht="16.5" customHeight="1">
      <c r="B1548" s="33"/>
      <c r="C1548" s="132" t="s">
        <v>1566</v>
      </c>
      <c r="D1548" s="132" t="s">
        <v>168</v>
      </c>
      <c r="E1548" s="133" t="s">
        <v>1567</v>
      </c>
      <c r="F1548" s="134" t="s">
        <v>1568</v>
      </c>
      <c r="G1548" s="135" t="s">
        <v>232</v>
      </c>
      <c r="H1548" s="136">
        <v>139.255</v>
      </c>
      <c r="I1548" s="137"/>
      <c r="J1548" s="138">
        <f>ROUND(I1548*H1548,2)</f>
        <v>0</v>
      </c>
      <c r="K1548" s="134" t="s">
        <v>172</v>
      </c>
      <c r="L1548" s="33"/>
      <c r="M1548" s="139" t="s">
        <v>19</v>
      </c>
      <c r="N1548" s="140" t="s">
        <v>44</v>
      </c>
      <c r="P1548" s="141">
        <f>O1548*H1548</f>
        <v>0</v>
      </c>
      <c r="Q1548" s="141">
        <v>2.9999999999999997E-4</v>
      </c>
      <c r="R1548" s="141">
        <f>Q1548*H1548</f>
        <v>4.1776499999999994E-2</v>
      </c>
      <c r="S1548" s="141">
        <v>0</v>
      </c>
      <c r="T1548" s="142">
        <f>S1548*H1548</f>
        <v>0</v>
      </c>
      <c r="AR1548" s="143" t="s">
        <v>291</v>
      </c>
      <c r="AT1548" s="143" t="s">
        <v>168</v>
      </c>
      <c r="AU1548" s="143" t="s">
        <v>85</v>
      </c>
      <c r="AY1548" s="18" t="s">
        <v>166</v>
      </c>
      <c r="BE1548" s="144">
        <f>IF(N1548="základní",J1548,0)</f>
        <v>0</v>
      </c>
      <c r="BF1548" s="144">
        <f>IF(N1548="snížená",J1548,0)</f>
        <v>0</v>
      </c>
      <c r="BG1548" s="144">
        <f>IF(N1548="zákl. přenesená",J1548,0)</f>
        <v>0</v>
      </c>
      <c r="BH1548" s="144">
        <f>IF(N1548="sníž. přenesená",J1548,0)</f>
        <v>0</v>
      </c>
      <c r="BI1548" s="144">
        <f>IF(N1548="nulová",J1548,0)</f>
        <v>0</v>
      </c>
      <c r="BJ1548" s="18" t="s">
        <v>85</v>
      </c>
      <c r="BK1548" s="144">
        <f>ROUND(I1548*H1548,2)</f>
        <v>0</v>
      </c>
      <c r="BL1548" s="18" t="s">
        <v>291</v>
      </c>
      <c r="BM1548" s="143" t="s">
        <v>1569</v>
      </c>
    </row>
    <row r="1549" spans="2:65" s="1" customFormat="1">
      <c r="B1549" s="33"/>
      <c r="D1549" s="145" t="s">
        <v>175</v>
      </c>
      <c r="F1549" s="146" t="s">
        <v>1570</v>
      </c>
      <c r="I1549" s="147"/>
      <c r="L1549" s="33"/>
      <c r="M1549" s="148"/>
      <c r="T1549" s="54"/>
      <c r="AT1549" s="18" t="s">
        <v>175</v>
      </c>
      <c r="AU1549" s="18" t="s">
        <v>85</v>
      </c>
    </row>
    <row r="1550" spans="2:65" s="12" customFormat="1">
      <c r="B1550" s="149"/>
      <c r="D1550" s="150" t="s">
        <v>177</v>
      </c>
      <c r="E1550" s="151" t="s">
        <v>19</v>
      </c>
      <c r="F1550" s="152" t="s">
        <v>213</v>
      </c>
      <c r="H1550" s="151" t="s">
        <v>19</v>
      </c>
      <c r="I1550" s="153"/>
      <c r="L1550" s="149"/>
      <c r="M1550" s="154"/>
      <c r="T1550" s="155"/>
      <c r="AT1550" s="151" t="s">
        <v>177</v>
      </c>
      <c r="AU1550" s="151" t="s">
        <v>85</v>
      </c>
      <c r="AV1550" s="12" t="s">
        <v>79</v>
      </c>
      <c r="AW1550" s="12" t="s">
        <v>33</v>
      </c>
      <c r="AX1550" s="12" t="s">
        <v>72</v>
      </c>
      <c r="AY1550" s="151" t="s">
        <v>166</v>
      </c>
    </row>
    <row r="1551" spans="2:65" s="13" customFormat="1">
      <c r="B1551" s="156"/>
      <c r="D1551" s="150" t="s">
        <v>177</v>
      </c>
      <c r="E1551" s="157" t="s">
        <v>19</v>
      </c>
      <c r="F1551" s="158" t="s">
        <v>1571</v>
      </c>
      <c r="H1551" s="159">
        <v>40</v>
      </c>
      <c r="I1551" s="160"/>
      <c r="L1551" s="156"/>
      <c r="M1551" s="161"/>
      <c r="T1551" s="162"/>
      <c r="AT1551" s="157" t="s">
        <v>177</v>
      </c>
      <c r="AU1551" s="157" t="s">
        <v>85</v>
      </c>
      <c r="AV1551" s="13" t="s">
        <v>85</v>
      </c>
      <c r="AW1551" s="13" t="s">
        <v>33</v>
      </c>
      <c r="AX1551" s="13" t="s">
        <v>72</v>
      </c>
      <c r="AY1551" s="157" t="s">
        <v>166</v>
      </c>
    </row>
    <row r="1552" spans="2:65" s="13" customFormat="1">
      <c r="B1552" s="156"/>
      <c r="D1552" s="150" t="s">
        <v>177</v>
      </c>
      <c r="E1552" s="157" t="s">
        <v>19</v>
      </c>
      <c r="F1552" s="158" t="s">
        <v>1572</v>
      </c>
      <c r="H1552" s="159">
        <v>-1.44</v>
      </c>
      <c r="I1552" s="160"/>
      <c r="L1552" s="156"/>
      <c r="M1552" s="161"/>
      <c r="T1552" s="162"/>
      <c r="AT1552" s="157" t="s">
        <v>177</v>
      </c>
      <c r="AU1552" s="157" t="s">
        <v>85</v>
      </c>
      <c r="AV1552" s="13" t="s">
        <v>85</v>
      </c>
      <c r="AW1552" s="13" t="s">
        <v>33</v>
      </c>
      <c r="AX1552" s="13" t="s">
        <v>72</v>
      </c>
      <c r="AY1552" s="157" t="s">
        <v>166</v>
      </c>
    </row>
    <row r="1553" spans="2:51" s="13" customFormat="1">
      <c r="B1553" s="156"/>
      <c r="D1553" s="150" t="s">
        <v>177</v>
      </c>
      <c r="E1553" s="157" t="s">
        <v>19</v>
      </c>
      <c r="F1553" s="158" t="s">
        <v>620</v>
      </c>
      <c r="H1553" s="159">
        <v>0.15</v>
      </c>
      <c r="I1553" s="160"/>
      <c r="L1553" s="156"/>
      <c r="M1553" s="161"/>
      <c r="T1553" s="162"/>
      <c r="AT1553" s="157" t="s">
        <v>177</v>
      </c>
      <c r="AU1553" s="157" t="s">
        <v>85</v>
      </c>
      <c r="AV1553" s="13" t="s">
        <v>85</v>
      </c>
      <c r="AW1553" s="13" t="s">
        <v>33</v>
      </c>
      <c r="AX1553" s="13" t="s">
        <v>72</v>
      </c>
      <c r="AY1553" s="157" t="s">
        <v>166</v>
      </c>
    </row>
    <row r="1554" spans="2:51" s="13" customFormat="1">
      <c r="B1554" s="156"/>
      <c r="D1554" s="150" t="s">
        <v>177</v>
      </c>
      <c r="E1554" s="157" t="s">
        <v>19</v>
      </c>
      <c r="F1554" s="158" t="s">
        <v>1573</v>
      </c>
      <c r="H1554" s="159">
        <v>0.113</v>
      </c>
      <c r="I1554" s="160"/>
      <c r="L1554" s="156"/>
      <c r="M1554" s="161"/>
      <c r="T1554" s="162"/>
      <c r="AT1554" s="157" t="s">
        <v>177</v>
      </c>
      <c r="AU1554" s="157" t="s">
        <v>85</v>
      </c>
      <c r="AV1554" s="13" t="s">
        <v>85</v>
      </c>
      <c r="AW1554" s="13" t="s">
        <v>33</v>
      </c>
      <c r="AX1554" s="13" t="s">
        <v>72</v>
      </c>
      <c r="AY1554" s="157" t="s">
        <v>166</v>
      </c>
    </row>
    <row r="1555" spans="2:51" s="14" customFormat="1">
      <c r="B1555" s="163"/>
      <c r="D1555" s="150" t="s">
        <v>177</v>
      </c>
      <c r="E1555" s="164" t="s">
        <v>19</v>
      </c>
      <c r="F1555" s="165" t="s">
        <v>217</v>
      </c>
      <c r="H1555" s="166">
        <v>38.823</v>
      </c>
      <c r="I1555" s="167"/>
      <c r="L1555" s="163"/>
      <c r="M1555" s="168"/>
      <c r="T1555" s="169"/>
      <c r="AT1555" s="164" t="s">
        <v>177</v>
      </c>
      <c r="AU1555" s="164" t="s">
        <v>85</v>
      </c>
      <c r="AV1555" s="14" t="s">
        <v>184</v>
      </c>
      <c r="AW1555" s="14" t="s">
        <v>33</v>
      </c>
      <c r="AX1555" s="14" t="s">
        <v>72</v>
      </c>
      <c r="AY1555" s="164" t="s">
        <v>166</v>
      </c>
    </row>
    <row r="1556" spans="2:51" s="12" customFormat="1">
      <c r="B1556" s="149"/>
      <c r="D1556" s="150" t="s">
        <v>177</v>
      </c>
      <c r="E1556" s="151" t="s">
        <v>19</v>
      </c>
      <c r="F1556" s="152" t="s">
        <v>218</v>
      </c>
      <c r="H1556" s="151" t="s">
        <v>19</v>
      </c>
      <c r="I1556" s="153"/>
      <c r="L1556" s="149"/>
      <c r="M1556" s="154"/>
      <c r="T1556" s="155"/>
      <c r="AT1556" s="151" t="s">
        <v>177</v>
      </c>
      <c r="AU1556" s="151" t="s">
        <v>85</v>
      </c>
      <c r="AV1556" s="12" t="s">
        <v>79</v>
      </c>
      <c r="AW1556" s="12" t="s">
        <v>33</v>
      </c>
      <c r="AX1556" s="12" t="s">
        <v>72</v>
      </c>
      <c r="AY1556" s="151" t="s">
        <v>166</v>
      </c>
    </row>
    <row r="1557" spans="2:51" s="13" customFormat="1" ht="22.5">
      <c r="B1557" s="156"/>
      <c r="D1557" s="150" t="s">
        <v>177</v>
      </c>
      <c r="E1557" s="157" t="s">
        <v>19</v>
      </c>
      <c r="F1557" s="158" t="s">
        <v>1574</v>
      </c>
      <c r="H1557" s="159">
        <v>68.08</v>
      </c>
      <c r="I1557" s="160"/>
      <c r="L1557" s="156"/>
      <c r="M1557" s="161"/>
      <c r="T1557" s="162"/>
      <c r="AT1557" s="157" t="s">
        <v>177</v>
      </c>
      <c r="AU1557" s="157" t="s">
        <v>85</v>
      </c>
      <c r="AV1557" s="13" t="s">
        <v>85</v>
      </c>
      <c r="AW1557" s="13" t="s">
        <v>33</v>
      </c>
      <c r="AX1557" s="13" t="s">
        <v>72</v>
      </c>
      <c r="AY1557" s="157" t="s">
        <v>166</v>
      </c>
    </row>
    <row r="1558" spans="2:51" s="13" customFormat="1">
      <c r="B1558" s="156"/>
      <c r="D1558" s="150" t="s">
        <v>177</v>
      </c>
      <c r="E1558" s="157" t="s">
        <v>19</v>
      </c>
      <c r="F1558" s="158" t="s">
        <v>1575</v>
      </c>
      <c r="H1558" s="159">
        <v>35.200000000000003</v>
      </c>
      <c r="I1558" s="160"/>
      <c r="L1558" s="156"/>
      <c r="M1558" s="161"/>
      <c r="T1558" s="162"/>
      <c r="AT1558" s="157" t="s">
        <v>177</v>
      </c>
      <c r="AU1558" s="157" t="s">
        <v>85</v>
      </c>
      <c r="AV1558" s="13" t="s">
        <v>85</v>
      </c>
      <c r="AW1558" s="13" t="s">
        <v>33</v>
      </c>
      <c r="AX1558" s="13" t="s">
        <v>72</v>
      </c>
      <c r="AY1558" s="157" t="s">
        <v>166</v>
      </c>
    </row>
    <row r="1559" spans="2:51" s="13" customFormat="1">
      <c r="B1559" s="156"/>
      <c r="D1559" s="150" t="s">
        <v>177</v>
      </c>
      <c r="E1559" s="157" t="s">
        <v>19</v>
      </c>
      <c r="F1559" s="158" t="s">
        <v>620</v>
      </c>
      <c r="H1559" s="159">
        <v>0.15</v>
      </c>
      <c r="I1559" s="160"/>
      <c r="L1559" s="156"/>
      <c r="M1559" s="161"/>
      <c r="T1559" s="162"/>
      <c r="AT1559" s="157" t="s">
        <v>177</v>
      </c>
      <c r="AU1559" s="157" t="s">
        <v>85</v>
      </c>
      <c r="AV1559" s="13" t="s">
        <v>85</v>
      </c>
      <c r="AW1559" s="13" t="s">
        <v>33</v>
      </c>
      <c r="AX1559" s="13" t="s">
        <v>72</v>
      </c>
      <c r="AY1559" s="157" t="s">
        <v>166</v>
      </c>
    </row>
    <row r="1560" spans="2:51" s="13" customFormat="1">
      <c r="B1560" s="156"/>
      <c r="D1560" s="150" t="s">
        <v>177</v>
      </c>
      <c r="E1560" s="157" t="s">
        <v>19</v>
      </c>
      <c r="F1560" s="158" t="s">
        <v>1576</v>
      </c>
      <c r="H1560" s="159">
        <v>0.158</v>
      </c>
      <c r="I1560" s="160"/>
      <c r="L1560" s="156"/>
      <c r="M1560" s="161"/>
      <c r="T1560" s="162"/>
      <c r="AT1560" s="157" t="s">
        <v>177</v>
      </c>
      <c r="AU1560" s="157" t="s">
        <v>85</v>
      </c>
      <c r="AV1560" s="13" t="s">
        <v>85</v>
      </c>
      <c r="AW1560" s="13" t="s">
        <v>33</v>
      </c>
      <c r="AX1560" s="13" t="s">
        <v>72</v>
      </c>
      <c r="AY1560" s="157" t="s">
        <v>166</v>
      </c>
    </row>
    <row r="1561" spans="2:51" s="13" customFormat="1">
      <c r="B1561" s="156"/>
      <c r="D1561" s="150" t="s">
        <v>177</v>
      </c>
      <c r="E1561" s="157" t="s">
        <v>19</v>
      </c>
      <c r="F1561" s="158" t="s">
        <v>1577</v>
      </c>
      <c r="H1561" s="159">
        <v>-0.78</v>
      </c>
      <c r="I1561" s="160"/>
      <c r="L1561" s="156"/>
      <c r="M1561" s="161"/>
      <c r="T1561" s="162"/>
      <c r="AT1561" s="157" t="s">
        <v>177</v>
      </c>
      <c r="AU1561" s="157" t="s">
        <v>85</v>
      </c>
      <c r="AV1561" s="13" t="s">
        <v>85</v>
      </c>
      <c r="AW1561" s="13" t="s">
        <v>33</v>
      </c>
      <c r="AX1561" s="13" t="s">
        <v>72</v>
      </c>
      <c r="AY1561" s="157" t="s">
        <v>166</v>
      </c>
    </row>
    <row r="1562" spans="2:51" s="13" customFormat="1">
      <c r="B1562" s="156"/>
      <c r="D1562" s="150" t="s">
        <v>177</v>
      </c>
      <c r="E1562" s="157" t="s">
        <v>19</v>
      </c>
      <c r="F1562" s="158" t="s">
        <v>1578</v>
      </c>
      <c r="H1562" s="159">
        <v>0.12</v>
      </c>
      <c r="I1562" s="160"/>
      <c r="L1562" s="156"/>
      <c r="M1562" s="161"/>
      <c r="T1562" s="162"/>
      <c r="AT1562" s="157" t="s">
        <v>177</v>
      </c>
      <c r="AU1562" s="157" t="s">
        <v>85</v>
      </c>
      <c r="AV1562" s="13" t="s">
        <v>85</v>
      </c>
      <c r="AW1562" s="13" t="s">
        <v>33</v>
      </c>
      <c r="AX1562" s="13" t="s">
        <v>72</v>
      </c>
      <c r="AY1562" s="157" t="s">
        <v>166</v>
      </c>
    </row>
    <row r="1563" spans="2:51" s="13" customFormat="1">
      <c r="B1563" s="156"/>
      <c r="D1563" s="150" t="s">
        <v>177</v>
      </c>
      <c r="E1563" s="157" t="s">
        <v>19</v>
      </c>
      <c r="F1563" s="158" t="s">
        <v>1573</v>
      </c>
      <c r="H1563" s="159">
        <v>0.113</v>
      </c>
      <c r="I1563" s="160"/>
      <c r="L1563" s="156"/>
      <c r="M1563" s="161"/>
      <c r="T1563" s="162"/>
      <c r="AT1563" s="157" t="s">
        <v>177</v>
      </c>
      <c r="AU1563" s="157" t="s">
        <v>85</v>
      </c>
      <c r="AV1563" s="13" t="s">
        <v>85</v>
      </c>
      <c r="AW1563" s="13" t="s">
        <v>33</v>
      </c>
      <c r="AX1563" s="13" t="s">
        <v>72</v>
      </c>
      <c r="AY1563" s="157" t="s">
        <v>166</v>
      </c>
    </row>
    <row r="1564" spans="2:51" s="13" customFormat="1">
      <c r="B1564" s="156"/>
      <c r="D1564" s="150" t="s">
        <v>177</v>
      </c>
      <c r="E1564" s="157" t="s">
        <v>19</v>
      </c>
      <c r="F1564" s="158" t="s">
        <v>1579</v>
      </c>
      <c r="H1564" s="159">
        <v>-1.32</v>
      </c>
      <c r="I1564" s="160"/>
      <c r="L1564" s="156"/>
      <c r="M1564" s="161"/>
      <c r="T1564" s="162"/>
      <c r="AT1564" s="157" t="s">
        <v>177</v>
      </c>
      <c r="AU1564" s="157" t="s">
        <v>85</v>
      </c>
      <c r="AV1564" s="13" t="s">
        <v>85</v>
      </c>
      <c r="AW1564" s="13" t="s">
        <v>33</v>
      </c>
      <c r="AX1564" s="13" t="s">
        <v>72</v>
      </c>
      <c r="AY1564" s="157" t="s">
        <v>166</v>
      </c>
    </row>
    <row r="1565" spans="2:51" s="13" customFormat="1">
      <c r="B1565" s="156"/>
      <c r="D1565" s="150" t="s">
        <v>177</v>
      </c>
      <c r="E1565" s="157" t="s">
        <v>19</v>
      </c>
      <c r="F1565" s="158" t="s">
        <v>620</v>
      </c>
      <c r="H1565" s="159">
        <v>0.15</v>
      </c>
      <c r="I1565" s="160"/>
      <c r="L1565" s="156"/>
      <c r="M1565" s="161"/>
      <c r="T1565" s="162"/>
      <c r="AT1565" s="157" t="s">
        <v>177</v>
      </c>
      <c r="AU1565" s="157" t="s">
        <v>85</v>
      </c>
      <c r="AV1565" s="13" t="s">
        <v>85</v>
      </c>
      <c r="AW1565" s="13" t="s">
        <v>33</v>
      </c>
      <c r="AX1565" s="13" t="s">
        <v>72</v>
      </c>
      <c r="AY1565" s="157" t="s">
        <v>166</v>
      </c>
    </row>
    <row r="1566" spans="2:51" s="13" customFormat="1">
      <c r="B1566" s="156"/>
      <c r="D1566" s="150" t="s">
        <v>177</v>
      </c>
      <c r="E1566" s="157" t="s">
        <v>19</v>
      </c>
      <c r="F1566" s="158" t="s">
        <v>1576</v>
      </c>
      <c r="H1566" s="159">
        <v>0.158</v>
      </c>
      <c r="I1566" s="160"/>
      <c r="L1566" s="156"/>
      <c r="M1566" s="161"/>
      <c r="T1566" s="162"/>
      <c r="AT1566" s="157" t="s">
        <v>177</v>
      </c>
      <c r="AU1566" s="157" t="s">
        <v>85</v>
      </c>
      <c r="AV1566" s="13" t="s">
        <v>85</v>
      </c>
      <c r="AW1566" s="13" t="s">
        <v>33</v>
      </c>
      <c r="AX1566" s="13" t="s">
        <v>72</v>
      </c>
      <c r="AY1566" s="157" t="s">
        <v>166</v>
      </c>
    </row>
    <row r="1567" spans="2:51" s="13" customFormat="1">
      <c r="B1567" s="156"/>
      <c r="D1567" s="150" t="s">
        <v>177</v>
      </c>
      <c r="E1567" s="157" t="s">
        <v>19</v>
      </c>
      <c r="F1567" s="158" t="s">
        <v>1580</v>
      </c>
      <c r="H1567" s="159">
        <v>-0.39</v>
      </c>
      <c r="I1567" s="160"/>
      <c r="L1567" s="156"/>
      <c r="M1567" s="161"/>
      <c r="T1567" s="162"/>
      <c r="AT1567" s="157" t="s">
        <v>177</v>
      </c>
      <c r="AU1567" s="157" t="s">
        <v>85</v>
      </c>
      <c r="AV1567" s="13" t="s">
        <v>85</v>
      </c>
      <c r="AW1567" s="13" t="s">
        <v>33</v>
      </c>
      <c r="AX1567" s="13" t="s">
        <v>72</v>
      </c>
      <c r="AY1567" s="157" t="s">
        <v>166</v>
      </c>
    </row>
    <row r="1568" spans="2:51" s="13" customFormat="1">
      <c r="B1568" s="156"/>
      <c r="D1568" s="150" t="s">
        <v>177</v>
      </c>
      <c r="E1568" s="157" t="s">
        <v>19</v>
      </c>
      <c r="F1568" s="158" t="s">
        <v>1573</v>
      </c>
      <c r="H1568" s="159">
        <v>0.113</v>
      </c>
      <c r="I1568" s="160"/>
      <c r="L1568" s="156"/>
      <c r="M1568" s="161"/>
      <c r="T1568" s="162"/>
      <c r="AT1568" s="157" t="s">
        <v>177</v>
      </c>
      <c r="AU1568" s="157" t="s">
        <v>85</v>
      </c>
      <c r="AV1568" s="13" t="s">
        <v>85</v>
      </c>
      <c r="AW1568" s="13" t="s">
        <v>33</v>
      </c>
      <c r="AX1568" s="13" t="s">
        <v>72</v>
      </c>
      <c r="AY1568" s="157" t="s">
        <v>166</v>
      </c>
    </row>
    <row r="1569" spans="2:65" s="13" customFormat="1">
      <c r="B1569" s="156"/>
      <c r="D1569" s="150" t="s">
        <v>177</v>
      </c>
      <c r="E1569" s="157" t="s">
        <v>19</v>
      </c>
      <c r="F1569" s="158" t="s">
        <v>1579</v>
      </c>
      <c r="H1569" s="159">
        <v>-1.32</v>
      </c>
      <c r="I1569" s="160"/>
      <c r="L1569" s="156"/>
      <c r="M1569" s="161"/>
      <c r="T1569" s="162"/>
      <c r="AT1569" s="157" t="s">
        <v>177</v>
      </c>
      <c r="AU1569" s="157" t="s">
        <v>85</v>
      </c>
      <c r="AV1569" s="13" t="s">
        <v>85</v>
      </c>
      <c r="AW1569" s="13" t="s">
        <v>33</v>
      </c>
      <c r="AX1569" s="13" t="s">
        <v>72</v>
      </c>
      <c r="AY1569" s="157" t="s">
        <v>166</v>
      </c>
    </row>
    <row r="1570" spans="2:65" s="14" customFormat="1">
      <c r="B1570" s="163"/>
      <c r="D1570" s="150" t="s">
        <v>177</v>
      </c>
      <c r="E1570" s="164" t="s">
        <v>19</v>
      </c>
      <c r="F1570" s="165" t="s">
        <v>217</v>
      </c>
      <c r="H1570" s="166">
        <v>100.432</v>
      </c>
      <c r="I1570" s="167"/>
      <c r="L1570" s="163"/>
      <c r="M1570" s="168"/>
      <c r="T1570" s="169"/>
      <c r="AT1570" s="164" t="s">
        <v>177</v>
      </c>
      <c r="AU1570" s="164" t="s">
        <v>85</v>
      </c>
      <c r="AV1570" s="14" t="s">
        <v>184</v>
      </c>
      <c r="AW1570" s="14" t="s">
        <v>33</v>
      </c>
      <c r="AX1570" s="14" t="s">
        <v>72</v>
      </c>
      <c r="AY1570" s="164" t="s">
        <v>166</v>
      </c>
    </row>
    <row r="1571" spans="2:65" s="15" customFormat="1">
      <c r="B1571" s="170"/>
      <c r="D1571" s="150" t="s">
        <v>177</v>
      </c>
      <c r="E1571" s="171" t="s">
        <v>19</v>
      </c>
      <c r="F1571" s="172" t="s">
        <v>228</v>
      </c>
      <c r="H1571" s="173">
        <v>139.255</v>
      </c>
      <c r="I1571" s="174"/>
      <c r="L1571" s="170"/>
      <c r="M1571" s="175"/>
      <c r="T1571" s="176"/>
      <c r="AT1571" s="171" t="s">
        <v>177</v>
      </c>
      <c r="AU1571" s="171" t="s">
        <v>85</v>
      </c>
      <c r="AV1571" s="15" t="s">
        <v>173</v>
      </c>
      <c r="AW1571" s="15" t="s">
        <v>33</v>
      </c>
      <c r="AX1571" s="15" t="s">
        <v>79</v>
      </c>
      <c r="AY1571" s="171" t="s">
        <v>166</v>
      </c>
    </row>
    <row r="1572" spans="2:65" s="1" customFormat="1" ht="16.5" customHeight="1">
      <c r="B1572" s="33"/>
      <c r="C1572" s="132" t="s">
        <v>1581</v>
      </c>
      <c r="D1572" s="132" t="s">
        <v>168</v>
      </c>
      <c r="E1572" s="133" t="s">
        <v>1582</v>
      </c>
      <c r="F1572" s="134" t="s">
        <v>1583</v>
      </c>
      <c r="G1572" s="135" t="s">
        <v>232</v>
      </c>
      <c r="H1572" s="136">
        <v>38.628</v>
      </c>
      <c r="I1572" s="137"/>
      <c r="J1572" s="138">
        <f>ROUND(I1572*H1572,2)</f>
        <v>0</v>
      </c>
      <c r="K1572" s="134" t="s">
        <v>172</v>
      </c>
      <c r="L1572" s="33"/>
      <c r="M1572" s="139" t="s">
        <v>19</v>
      </c>
      <c r="N1572" s="140" t="s">
        <v>44</v>
      </c>
      <c r="P1572" s="141">
        <f>O1572*H1572</f>
        <v>0</v>
      </c>
      <c r="Q1572" s="141">
        <v>1.5E-3</v>
      </c>
      <c r="R1572" s="141">
        <f>Q1572*H1572</f>
        <v>5.7942E-2</v>
      </c>
      <c r="S1572" s="141">
        <v>0</v>
      </c>
      <c r="T1572" s="142">
        <f>S1572*H1572</f>
        <v>0</v>
      </c>
      <c r="AR1572" s="143" t="s">
        <v>291</v>
      </c>
      <c r="AT1572" s="143" t="s">
        <v>168</v>
      </c>
      <c r="AU1572" s="143" t="s">
        <v>85</v>
      </c>
      <c r="AY1572" s="18" t="s">
        <v>166</v>
      </c>
      <c r="BE1572" s="144">
        <f>IF(N1572="základní",J1572,0)</f>
        <v>0</v>
      </c>
      <c r="BF1572" s="144">
        <f>IF(N1572="snížená",J1572,0)</f>
        <v>0</v>
      </c>
      <c r="BG1572" s="144">
        <f>IF(N1572="zákl. přenesená",J1572,0)</f>
        <v>0</v>
      </c>
      <c r="BH1572" s="144">
        <f>IF(N1572="sníž. přenesená",J1572,0)</f>
        <v>0</v>
      </c>
      <c r="BI1572" s="144">
        <f>IF(N1572="nulová",J1572,0)</f>
        <v>0</v>
      </c>
      <c r="BJ1572" s="18" t="s">
        <v>85</v>
      </c>
      <c r="BK1572" s="144">
        <f>ROUND(I1572*H1572,2)</f>
        <v>0</v>
      </c>
      <c r="BL1572" s="18" t="s">
        <v>291</v>
      </c>
      <c r="BM1572" s="143" t="s">
        <v>1584</v>
      </c>
    </row>
    <row r="1573" spans="2:65" s="1" customFormat="1">
      <c r="B1573" s="33"/>
      <c r="D1573" s="145" t="s">
        <v>175</v>
      </c>
      <c r="F1573" s="146" t="s">
        <v>1585</v>
      </c>
      <c r="I1573" s="147"/>
      <c r="L1573" s="33"/>
      <c r="M1573" s="148"/>
      <c r="T1573" s="54"/>
      <c r="AT1573" s="18" t="s">
        <v>175</v>
      </c>
      <c r="AU1573" s="18" t="s">
        <v>85</v>
      </c>
    </row>
    <row r="1574" spans="2:65" s="12" customFormat="1">
      <c r="B1574" s="149"/>
      <c r="D1574" s="150" t="s">
        <v>177</v>
      </c>
      <c r="E1574" s="151" t="s">
        <v>19</v>
      </c>
      <c r="F1574" s="152" t="s">
        <v>1586</v>
      </c>
      <c r="H1574" s="151" t="s">
        <v>19</v>
      </c>
      <c r="I1574" s="153"/>
      <c r="L1574" s="149"/>
      <c r="M1574" s="154"/>
      <c r="T1574" s="155"/>
      <c r="AT1574" s="151" t="s">
        <v>177</v>
      </c>
      <c r="AU1574" s="151" t="s">
        <v>85</v>
      </c>
      <c r="AV1574" s="12" t="s">
        <v>79</v>
      </c>
      <c r="AW1574" s="12" t="s">
        <v>33</v>
      </c>
      <c r="AX1574" s="12" t="s">
        <v>72</v>
      </c>
      <c r="AY1574" s="151" t="s">
        <v>166</v>
      </c>
    </row>
    <row r="1575" spans="2:65" s="12" customFormat="1">
      <c r="B1575" s="149"/>
      <c r="D1575" s="150" t="s">
        <v>177</v>
      </c>
      <c r="E1575" s="151" t="s">
        <v>19</v>
      </c>
      <c r="F1575" s="152" t="s">
        <v>213</v>
      </c>
      <c r="H1575" s="151" t="s">
        <v>19</v>
      </c>
      <c r="I1575" s="153"/>
      <c r="L1575" s="149"/>
      <c r="M1575" s="154"/>
      <c r="T1575" s="155"/>
      <c r="AT1575" s="151" t="s">
        <v>177</v>
      </c>
      <c r="AU1575" s="151" t="s">
        <v>85</v>
      </c>
      <c r="AV1575" s="12" t="s">
        <v>79</v>
      </c>
      <c r="AW1575" s="12" t="s">
        <v>33</v>
      </c>
      <c r="AX1575" s="12" t="s">
        <v>72</v>
      </c>
      <c r="AY1575" s="151" t="s">
        <v>166</v>
      </c>
    </row>
    <row r="1576" spans="2:65" s="13" customFormat="1">
      <c r="B1576" s="156"/>
      <c r="D1576" s="150" t="s">
        <v>177</v>
      </c>
      <c r="E1576" s="157" t="s">
        <v>19</v>
      </c>
      <c r="F1576" s="158" t="s">
        <v>1587</v>
      </c>
      <c r="H1576" s="159">
        <v>4.0599999999999996</v>
      </c>
      <c r="I1576" s="160"/>
      <c r="L1576" s="156"/>
      <c r="M1576" s="161"/>
      <c r="T1576" s="162"/>
      <c r="AT1576" s="157" t="s">
        <v>177</v>
      </c>
      <c r="AU1576" s="157" t="s">
        <v>85</v>
      </c>
      <c r="AV1576" s="13" t="s">
        <v>85</v>
      </c>
      <c r="AW1576" s="13" t="s">
        <v>33</v>
      </c>
      <c r="AX1576" s="13" t="s">
        <v>72</v>
      </c>
      <c r="AY1576" s="157" t="s">
        <v>166</v>
      </c>
    </row>
    <row r="1577" spans="2:65" s="13" customFormat="1">
      <c r="B1577" s="156"/>
      <c r="D1577" s="150" t="s">
        <v>177</v>
      </c>
      <c r="E1577" s="157" t="s">
        <v>19</v>
      </c>
      <c r="F1577" s="158" t="s">
        <v>1588</v>
      </c>
      <c r="H1577" s="159">
        <v>4.4800000000000004</v>
      </c>
      <c r="I1577" s="160"/>
      <c r="L1577" s="156"/>
      <c r="M1577" s="161"/>
      <c r="T1577" s="162"/>
      <c r="AT1577" s="157" t="s">
        <v>177</v>
      </c>
      <c r="AU1577" s="157" t="s">
        <v>85</v>
      </c>
      <c r="AV1577" s="13" t="s">
        <v>85</v>
      </c>
      <c r="AW1577" s="13" t="s">
        <v>33</v>
      </c>
      <c r="AX1577" s="13" t="s">
        <v>72</v>
      </c>
      <c r="AY1577" s="157" t="s">
        <v>166</v>
      </c>
    </row>
    <row r="1578" spans="2:65" s="13" customFormat="1">
      <c r="B1578" s="156"/>
      <c r="D1578" s="150" t="s">
        <v>177</v>
      </c>
      <c r="E1578" s="157" t="s">
        <v>19</v>
      </c>
      <c r="F1578" s="158" t="s">
        <v>1589</v>
      </c>
      <c r="H1578" s="159">
        <v>3.6</v>
      </c>
      <c r="I1578" s="160"/>
      <c r="L1578" s="156"/>
      <c r="M1578" s="161"/>
      <c r="T1578" s="162"/>
      <c r="AT1578" s="157" t="s">
        <v>177</v>
      </c>
      <c r="AU1578" s="157" t="s">
        <v>85</v>
      </c>
      <c r="AV1578" s="13" t="s">
        <v>85</v>
      </c>
      <c r="AW1578" s="13" t="s">
        <v>33</v>
      </c>
      <c r="AX1578" s="13" t="s">
        <v>72</v>
      </c>
      <c r="AY1578" s="157" t="s">
        <v>166</v>
      </c>
    </row>
    <row r="1579" spans="2:65" s="14" customFormat="1">
      <c r="B1579" s="163"/>
      <c r="D1579" s="150" t="s">
        <v>177</v>
      </c>
      <c r="E1579" s="164" t="s">
        <v>19</v>
      </c>
      <c r="F1579" s="165" t="s">
        <v>217</v>
      </c>
      <c r="H1579" s="166">
        <v>12.14</v>
      </c>
      <c r="I1579" s="167"/>
      <c r="L1579" s="163"/>
      <c r="M1579" s="168"/>
      <c r="T1579" s="169"/>
      <c r="AT1579" s="164" t="s">
        <v>177</v>
      </c>
      <c r="AU1579" s="164" t="s">
        <v>85</v>
      </c>
      <c r="AV1579" s="14" t="s">
        <v>184</v>
      </c>
      <c r="AW1579" s="14" t="s">
        <v>33</v>
      </c>
      <c r="AX1579" s="14" t="s">
        <v>72</v>
      </c>
      <c r="AY1579" s="164" t="s">
        <v>166</v>
      </c>
    </row>
    <row r="1580" spans="2:65" s="12" customFormat="1">
      <c r="B1580" s="149"/>
      <c r="D1580" s="150" t="s">
        <v>177</v>
      </c>
      <c r="E1580" s="151" t="s">
        <v>19</v>
      </c>
      <c r="F1580" s="152" t="s">
        <v>218</v>
      </c>
      <c r="H1580" s="151" t="s">
        <v>19</v>
      </c>
      <c r="I1580" s="153"/>
      <c r="L1580" s="149"/>
      <c r="M1580" s="154"/>
      <c r="T1580" s="155"/>
      <c r="AT1580" s="151" t="s">
        <v>177</v>
      </c>
      <c r="AU1580" s="151" t="s">
        <v>85</v>
      </c>
      <c r="AV1580" s="12" t="s">
        <v>79</v>
      </c>
      <c r="AW1580" s="12" t="s">
        <v>33</v>
      </c>
      <c r="AX1580" s="12" t="s">
        <v>72</v>
      </c>
      <c r="AY1580" s="151" t="s">
        <v>166</v>
      </c>
    </row>
    <row r="1581" spans="2:65" s="13" customFormat="1" ht="22.5">
      <c r="B1581" s="156"/>
      <c r="D1581" s="150" t="s">
        <v>177</v>
      </c>
      <c r="E1581" s="157" t="s">
        <v>19</v>
      </c>
      <c r="F1581" s="158" t="s">
        <v>1590</v>
      </c>
      <c r="H1581" s="159">
        <v>7.7480000000000002</v>
      </c>
      <c r="I1581" s="160"/>
      <c r="L1581" s="156"/>
      <c r="M1581" s="161"/>
      <c r="T1581" s="162"/>
      <c r="AT1581" s="157" t="s">
        <v>177</v>
      </c>
      <c r="AU1581" s="157" t="s">
        <v>85</v>
      </c>
      <c r="AV1581" s="13" t="s">
        <v>85</v>
      </c>
      <c r="AW1581" s="13" t="s">
        <v>33</v>
      </c>
      <c r="AX1581" s="13" t="s">
        <v>72</v>
      </c>
      <c r="AY1581" s="157" t="s">
        <v>166</v>
      </c>
    </row>
    <row r="1582" spans="2:65" s="13" customFormat="1">
      <c r="B1582" s="156"/>
      <c r="D1582" s="150" t="s">
        <v>177</v>
      </c>
      <c r="E1582" s="157" t="s">
        <v>19</v>
      </c>
      <c r="F1582" s="158" t="s">
        <v>1591</v>
      </c>
      <c r="H1582" s="159">
        <v>2.58</v>
      </c>
      <c r="I1582" s="160"/>
      <c r="L1582" s="156"/>
      <c r="M1582" s="161"/>
      <c r="T1582" s="162"/>
      <c r="AT1582" s="157" t="s">
        <v>177</v>
      </c>
      <c r="AU1582" s="157" t="s">
        <v>85</v>
      </c>
      <c r="AV1582" s="13" t="s">
        <v>85</v>
      </c>
      <c r="AW1582" s="13" t="s">
        <v>33</v>
      </c>
      <c r="AX1582" s="13" t="s">
        <v>72</v>
      </c>
      <c r="AY1582" s="157" t="s">
        <v>166</v>
      </c>
    </row>
    <row r="1583" spans="2:65" s="13" customFormat="1">
      <c r="B1583" s="156"/>
      <c r="D1583" s="150" t="s">
        <v>177</v>
      </c>
      <c r="E1583" s="157" t="s">
        <v>19</v>
      </c>
      <c r="F1583" s="158" t="s">
        <v>1592</v>
      </c>
      <c r="H1583" s="159">
        <v>8.9600000000000009</v>
      </c>
      <c r="I1583" s="160"/>
      <c r="L1583" s="156"/>
      <c r="M1583" s="161"/>
      <c r="T1583" s="162"/>
      <c r="AT1583" s="157" t="s">
        <v>177</v>
      </c>
      <c r="AU1583" s="157" t="s">
        <v>85</v>
      </c>
      <c r="AV1583" s="13" t="s">
        <v>85</v>
      </c>
      <c r="AW1583" s="13" t="s">
        <v>33</v>
      </c>
      <c r="AX1583" s="13" t="s">
        <v>72</v>
      </c>
      <c r="AY1583" s="157" t="s">
        <v>166</v>
      </c>
    </row>
    <row r="1584" spans="2:65" s="13" customFormat="1">
      <c r="B1584" s="156"/>
      <c r="D1584" s="150" t="s">
        <v>177</v>
      </c>
      <c r="E1584" s="157" t="s">
        <v>19</v>
      </c>
      <c r="F1584" s="158" t="s">
        <v>1593</v>
      </c>
      <c r="H1584" s="159">
        <v>7.2</v>
      </c>
      <c r="I1584" s="160"/>
      <c r="L1584" s="156"/>
      <c r="M1584" s="161"/>
      <c r="T1584" s="162"/>
      <c r="AT1584" s="157" t="s">
        <v>177</v>
      </c>
      <c r="AU1584" s="157" t="s">
        <v>85</v>
      </c>
      <c r="AV1584" s="13" t="s">
        <v>85</v>
      </c>
      <c r="AW1584" s="13" t="s">
        <v>33</v>
      </c>
      <c r="AX1584" s="13" t="s">
        <v>72</v>
      </c>
      <c r="AY1584" s="157" t="s">
        <v>166</v>
      </c>
    </row>
    <row r="1585" spans="2:65" s="14" customFormat="1">
      <c r="B1585" s="163"/>
      <c r="D1585" s="150" t="s">
        <v>177</v>
      </c>
      <c r="E1585" s="164" t="s">
        <v>19</v>
      </c>
      <c r="F1585" s="165" t="s">
        <v>217</v>
      </c>
      <c r="H1585" s="166">
        <v>26.488</v>
      </c>
      <c r="I1585" s="167"/>
      <c r="L1585" s="163"/>
      <c r="M1585" s="168"/>
      <c r="T1585" s="169"/>
      <c r="AT1585" s="164" t="s">
        <v>177</v>
      </c>
      <c r="AU1585" s="164" t="s">
        <v>85</v>
      </c>
      <c r="AV1585" s="14" t="s">
        <v>184</v>
      </c>
      <c r="AW1585" s="14" t="s">
        <v>33</v>
      </c>
      <c r="AX1585" s="14" t="s">
        <v>72</v>
      </c>
      <c r="AY1585" s="164" t="s">
        <v>166</v>
      </c>
    </row>
    <row r="1586" spans="2:65" s="15" customFormat="1">
      <c r="B1586" s="170"/>
      <c r="D1586" s="150" t="s">
        <v>177</v>
      </c>
      <c r="E1586" s="171" t="s">
        <v>19</v>
      </c>
      <c r="F1586" s="172" t="s">
        <v>228</v>
      </c>
      <c r="H1586" s="173">
        <v>38.628</v>
      </c>
      <c r="I1586" s="174"/>
      <c r="L1586" s="170"/>
      <c r="M1586" s="175"/>
      <c r="T1586" s="176"/>
      <c r="AT1586" s="171" t="s">
        <v>177</v>
      </c>
      <c r="AU1586" s="171" t="s">
        <v>85</v>
      </c>
      <c r="AV1586" s="15" t="s">
        <v>173</v>
      </c>
      <c r="AW1586" s="15" t="s">
        <v>33</v>
      </c>
      <c r="AX1586" s="15" t="s">
        <v>79</v>
      </c>
      <c r="AY1586" s="171" t="s">
        <v>166</v>
      </c>
    </row>
    <row r="1587" spans="2:65" s="1" customFormat="1" ht="16.5" customHeight="1">
      <c r="B1587" s="33"/>
      <c r="C1587" s="132" t="s">
        <v>1594</v>
      </c>
      <c r="D1587" s="132" t="s">
        <v>168</v>
      </c>
      <c r="E1587" s="133" t="s">
        <v>1595</v>
      </c>
      <c r="F1587" s="134" t="s">
        <v>1596</v>
      </c>
      <c r="G1587" s="135" t="s">
        <v>257</v>
      </c>
      <c r="H1587" s="136">
        <v>18.600000000000001</v>
      </c>
      <c r="I1587" s="137"/>
      <c r="J1587" s="138">
        <f>ROUND(I1587*H1587,2)</f>
        <v>0</v>
      </c>
      <c r="K1587" s="134" t="s">
        <v>19</v>
      </c>
      <c r="L1587" s="33"/>
      <c r="M1587" s="139" t="s">
        <v>19</v>
      </c>
      <c r="N1587" s="140" t="s">
        <v>44</v>
      </c>
      <c r="P1587" s="141">
        <f>O1587*H1587</f>
        <v>0</v>
      </c>
      <c r="Q1587" s="141">
        <v>3.2000000000000003E-4</v>
      </c>
      <c r="R1587" s="141">
        <f>Q1587*H1587</f>
        <v>5.9520000000000007E-3</v>
      </c>
      <c r="S1587" s="141">
        <v>0</v>
      </c>
      <c r="T1587" s="142">
        <f>S1587*H1587</f>
        <v>0</v>
      </c>
      <c r="AR1587" s="143" t="s">
        <v>291</v>
      </c>
      <c r="AT1587" s="143" t="s">
        <v>168</v>
      </c>
      <c r="AU1587" s="143" t="s">
        <v>85</v>
      </c>
      <c r="AY1587" s="18" t="s">
        <v>166</v>
      </c>
      <c r="BE1587" s="144">
        <f>IF(N1587="základní",J1587,0)</f>
        <v>0</v>
      </c>
      <c r="BF1587" s="144">
        <f>IF(N1587="snížená",J1587,0)</f>
        <v>0</v>
      </c>
      <c r="BG1587" s="144">
        <f>IF(N1587="zákl. přenesená",J1587,0)</f>
        <v>0</v>
      </c>
      <c r="BH1587" s="144">
        <f>IF(N1587="sníž. přenesená",J1587,0)</f>
        <v>0</v>
      </c>
      <c r="BI1587" s="144">
        <f>IF(N1587="nulová",J1587,0)</f>
        <v>0</v>
      </c>
      <c r="BJ1587" s="18" t="s">
        <v>85</v>
      </c>
      <c r="BK1587" s="144">
        <f>ROUND(I1587*H1587,2)</f>
        <v>0</v>
      </c>
      <c r="BL1587" s="18" t="s">
        <v>291</v>
      </c>
      <c r="BM1587" s="143" t="s">
        <v>1597</v>
      </c>
    </row>
    <row r="1588" spans="2:65" s="12" customFormat="1">
      <c r="B1588" s="149"/>
      <c r="D1588" s="150" t="s">
        <v>177</v>
      </c>
      <c r="E1588" s="151" t="s">
        <v>19</v>
      </c>
      <c r="F1588" s="152" t="s">
        <v>213</v>
      </c>
      <c r="H1588" s="151" t="s">
        <v>19</v>
      </c>
      <c r="I1588" s="153"/>
      <c r="L1588" s="149"/>
      <c r="M1588" s="154"/>
      <c r="T1588" s="155"/>
      <c r="AT1588" s="151" t="s">
        <v>177</v>
      </c>
      <c r="AU1588" s="151" t="s">
        <v>85</v>
      </c>
      <c r="AV1588" s="12" t="s">
        <v>79</v>
      </c>
      <c r="AW1588" s="12" t="s">
        <v>33</v>
      </c>
      <c r="AX1588" s="12" t="s">
        <v>72</v>
      </c>
      <c r="AY1588" s="151" t="s">
        <v>166</v>
      </c>
    </row>
    <row r="1589" spans="2:65" s="13" customFormat="1">
      <c r="B1589" s="156"/>
      <c r="D1589" s="150" t="s">
        <v>177</v>
      </c>
      <c r="E1589" s="157" t="s">
        <v>19</v>
      </c>
      <c r="F1589" s="158" t="s">
        <v>1598</v>
      </c>
      <c r="H1589" s="159">
        <v>2</v>
      </c>
      <c r="I1589" s="160"/>
      <c r="L1589" s="156"/>
      <c r="M1589" s="161"/>
      <c r="T1589" s="162"/>
      <c r="AT1589" s="157" t="s">
        <v>177</v>
      </c>
      <c r="AU1589" s="157" t="s">
        <v>85</v>
      </c>
      <c r="AV1589" s="13" t="s">
        <v>85</v>
      </c>
      <c r="AW1589" s="13" t="s">
        <v>33</v>
      </c>
      <c r="AX1589" s="13" t="s">
        <v>72</v>
      </c>
      <c r="AY1589" s="157" t="s">
        <v>166</v>
      </c>
    </row>
    <row r="1590" spans="2:65" s="13" customFormat="1">
      <c r="B1590" s="156"/>
      <c r="D1590" s="150" t="s">
        <v>177</v>
      </c>
      <c r="E1590" s="157" t="s">
        <v>19</v>
      </c>
      <c r="F1590" s="158" t="s">
        <v>1599</v>
      </c>
      <c r="H1590" s="159">
        <v>3.2</v>
      </c>
      <c r="I1590" s="160"/>
      <c r="L1590" s="156"/>
      <c r="M1590" s="161"/>
      <c r="T1590" s="162"/>
      <c r="AT1590" s="157" t="s">
        <v>177</v>
      </c>
      <c r="AU1590" s="157" t="s">
        <v>85</v>
      </c>
      <c r="AV1590" s="13" t="s">
        <v>85</v>
      </c>
      <c r="AW1590" s="13" t="s">
        <v>33</v>
      </c>
      <c r="AX1590" s="13" t="s">
        <v>72</v>
      </c>
      <c r="AY1590" s="157" t="s">
        <v>166</v>
      </c>
    </row>
    <row r="1591" spans="2:65" s="14" customFormat="1">
      <c r="B1591" s="163"/>
      <c r="D1591" s="150" t="s">
        <v>177</v>
      </c>
      <c r="E1591" s="164" t="s">
        <v>19</v>
      </c>
      <c r="F1591" s="165" t="s">
        <v>217</v>
      </c>
      <c r="H1591" s="166">
        <v>5.2</v>
      </c>
      <c r="I1591" s="167"/>
      <c r="L1591" s="163"/>
      <c r="M1591" s="168"/>
      <c r="T1591" s="169"/>
      <c r="AT1591" s="164" t="s">
        <v>177</v>
      </c>
      <c r="AU1591" s="164" t="s">
        <v>85</v>
      </c>
      <c r="AV1591" s="14" t="s">
        <v>184</v>
      </c>
      <c r="AW1591" s="14" t="s">
        <v>33</v>
      </c>
      <c r="AX1591" s="14" t="s">
        <v>72</v>
      </c>
      <c r="AY1591" s="164" t="s">
        <v>166</v>
      </c>
    </row>
    <row r="1592" spans="2:65" s="12" customFormat="1">
      <c r="B1592" s="149"/>
      <c r="D1592" s="150" t="s">
        <v>177</v>
      </c>
      <c r="E1592" s="151" t="s">
        <v>19</v>
      </c>
      <c r="F1592" s="152" t="s">
        <v>218</v>
      </c>
      <c r="H1592" s="151" t="s">
        <v>19</v>
      </c>
      <c r="I1592" s="153"/>
      <c r="L1592" s="149"/>
      <c r="M1592" s="154"/>
      <c r="T1592" s="155"/>
      <c r="AT1592" s="151" t="s">
        <v>177</v>
      </c>
      <c r="AU1592" s="151" t="s">
        <v>85</v>
      </c>
      <c r="AV1592" s="12" t="s">
        <v>79</v>
      </c>
      <c r="AW1592" s="12" t="s">
        <v>33</v>
      </c>
      <c r="AX1592" s="12" t="s">
        <v>72</v>
      </c>
      <c r="AY1592" s="151" t="s">
        <v>166</v>
      </c>
    </row>
    <row r="1593" spans="2:65" s="13" customFormat="1">
      <c r="B1593" s="156"/>
      <c r="D1593" s="150" t="s">
        <v>177</v>
      </c>
      <c r="E1593" s="157" t="s">
        <v>19</v>
      </c>
      <c r="F1593" s="158" t="s">
        <v>1600</v>
      </c>
      <c r="H1593" s="159">
        <v>7</v>
      </c>
      <c r="I1593" s="160"/>
      <c r="L1593" s="156"/>
      <c r="M1593" s="161"/>
      <c r="T1593" s="162"/>
      <c r="AT1593" s="157" t="s">
        <v>177</v>
      </c>
      <c r="AU1593" s="157" t="s">
        <v>85</v>
      </c>
      <c r="AV1593" s="13" t="s">
        <v>85</v>
      </c>
      <c r="AW1593" s="13" t="s">
        <v>33</v>
      </c>
      <c r="AX1593" s="13" t="s">
        <v>72</v>
      </c>
      <c r="AY1593" s="157" t="s">
        <v>166</v>
      </c>
    </row>
    <row r="1594" spans="2:65" s="13" customFormat="1">
      <c r="B1594" s="156"/>
      <c r="D1594" s="150" t="s">
        <v>177</v>
      </c>
      <c r="E1594" s="157" t="s">
        <v>19</v>
      </c>
      <c r="F1594" s="158" t="s">
        <v>1601</v>
      </c>
      <c r="H1594" s="159">
        <v>6.4</v>
      </c>
      <c r="I1594" s="160"/>
      <c r="L1594" s="156"/>
      <c r="M1594" s="161"/>
      <c r="T1594" s="162"/>
      <c r="AT1594" s="157" t="s">
        <v>177</v>
      </c>
      <c r="AU1594" s="157" t="s">
        <v>85</v>
      </c>
      <c r="AV1594" s="13" t="s">
        <v>85</v>
      </c>
      <c r="AW1594" s="13" t="s">
        <v>33</v>
      </c>
      <c r="AX1594" s="13" t="s">
        <v>72</v>
      </c>
      <c r="AY1594" s="157" t="s">
        <v>166</v>
      </c>
    </row>
    <row r="1595" spans="2:65" s="14" customFormat="1">
      <c r="B1595" s="163"/>
      <c r="D1595" s="150" t="s">
        <v>177</v>
      </c>
      <c r="E1595" s="164" t="s">
        <v>19</v>
      </c>
      <c r="F1595" s="165" t="s">
        <v>217</v>
      </c>
      <c r="H1595" s="166">
        <v>13.4</v>
      </c>
      <c r="I1595" s="167"/>
      <c r="L1595" s="163"/>
      <c r="M1595" s="168"/>
      <c r="T1595" s="169"/>
      <c r="AT1595" s="164" t="s">
        <v>177</v>
      </c>
      <c r="AU1595" s="164" t="s">
        <v>85</v>
      </c>
      <c r="AV1595" s="14" t="s">
        <v>184</v>
      </c>
      <c r="AW1595" s="14" t="s">
        <v>33</v>
      </c>
      <c r="AX1595" s="14" t="s">
        <v>72</v>
      </c>
      <c r="AY1595" s="164" t="s">
        <v>166</v>
      </c>
    </row>
    <row r="1596" spans="2:65" s="15" customFormat="1">
      <c r="B1596" s="170"/>
      <c r="D1596" s="150" t="s">
        <v>177</v>
      </c>
      <c r="E1596" s="171" t="s">
        <v>19</v>
      </c>
      <c r="F1596" s="172" t="s">
        <v>228</v>
      </c>
      <c r="H1596" s="173">
        <v>18.600000000000001</v>
      </c>
      <c r="I1596" s="174"/>
      <c r="L1596" s="170"/>
      <c r="M1596" s="175"/>
      <c r="T1596" s="176"/>
      <c r="AT1596" s="171" t="s">
        <v>177</v>
      </c>
      <c r="AU1596" s="171" t="s">
        <v>85</v>
      </c>
      <c r="AV1596" s="15" t="s">
        <v>173</v>
      </c>
      <c r="AW1596" s="15" t="s">
        <v>33</v>
      </c>
      <c r="AX1596" s="15" t="s">
        <v>79</v>
      </c>
      <c r="AY1596" s="171" t="s">
        <v>166</v>
      </c>
    </row>
    <row r="1597" spans="2:65" s="1" customFormat="1" ht="16.5" customHeight="1">
      <c r="B1597" s="33"/>
      <c r="C1597" s="132" t="s">
        <v>1602</v>
      </c>
      <c r="D1597" s="132" t="s">
        <v>168</v>
      </c>
      <c r="E1597" s="133" t="s">
        <v>1603</v>
      </c>
      <c r="F1597" s="134" t="s">
        <v>1604</v>
      </c>
      <c r="G1597" s="135" t="s">
        <v>232</v>
      </c>
      <c r="H1597" s="136">
        <v>139.255</v>
      </c>
      <c r="I1597" s="137"/>
      <c r="J1597" s="138">
        <f>ROUND(I1597*H1597,2)</f>
        <v>0</v>
      </c>
      <c r="K1597" s="134" t="s">
        <v>19</v>
      </c>
      <c r="L1597" s="33"/>
      <c r="M1597" s="139" t="s">
        <v>19</v>
      </c>
      <c r="N1597" s="140" t="s">
        <v>44</v>
      </c>
      <c r="P1597" s="141">
        <f>O1597*H1597</f>
        <v>0</v>
      </c>
      <c r="Q1597" s="141">
        <v>5.1999999999999998E-3</v>
      </c>
      <c r="R1597" s="141">
        <f>Q1597*H1597</f>
        <v>0.72412599999999994</v>
      </c>
      <c r="S1597" s="141">
        <v>0</v>
      </c>
      <c r="T1597" s="142">
        <f>S1597*H1597</f>
        <v>0</v>
      </c>
      <c r="AR1597" s="143" t="s">
        <v>291</v>
      </c>
      <c r="AT1597" s="143" t="s">
        <v>168</v>
      </c>
      <c r="AU1597" s="143" t="s">
        <v>85</v>
      </c>
      <c r="AY1597" s="18" t="s">
        <v>166</v>
      </c>
      <c r="BE1597" s="144">
        <f>IF(N1597="základní",J1597,0)</f>
        <v>0</v>
      </c>
      <c r="BF1597" s="144">
        <f>IF(N1597="snížená",J1597,0)</f>
        <v>0</v>
      </c>
      <c r="BG1597" s="144">
        <f>IF(N1597="zákl. přenesená",J1597,0)</f>
        <v>0</v>
      </c>
      <c r="BH1597" s="144">
        <f>IF(N1597="sníž. přenesená",J1597,0)</f>
        <v>0</v>
      </c>
      <c r="BI1597" s="144">
        <f>IF(N1597="nulová",J1597,0)</f>
        <v>0</v>
      </c>
      <c r="BJ1597" s="18" t="s">
        <v>85</v>
      </c>
      <c r="BK1597" s="144">
        <f>ROUND(I1597*H1597,2)</f>
        <v>0</v>
      </c>
      <c r="BL1597" s="18" t="s">
        <v>291</v>
      </c>
      <c r="BM1597" s="143" t="s">
        <v>1605</v>
      </c>
    </row>
    <row r="1598" spans="2:65" s="1" customFormat="1" ht="16.5" customHeight="1">
      <c r="B1598" s="33"/>
      <c r="C1598" s="177" t="s">
        <v>1606</v>
      </c>
      <c r="D1598" s="177" t="s">
        <v>488</v>
      </c>
      <c r="E1598" s="178" t="s">
        <v>1607</v>
      </c>
      <c r="F1598" s="179" t="s">
        <v>1608</v>
      </c>
      <c r="G1598" s="180" t="s">
        <v>232</v>
      </c>
      <c r="H1598" s="181">
        <v>153.18100000000001</v>
      </c>
      <c r="I1598" s="182"/>
      <c r="J1598" s="183">
        <f>ROUND(I1598*H1598,2)</f>
        <v>0</v>
      </c>
      <c r="K1598" s="179" t="s">
        <v>19</v>
      </c>
      <c r="L1598" s="184"/>
      <c r="M1598" s="185" t="s">
        <v>19</v>
      </c>
      <c r="N1598" s="186" t="s">
        <v>44</v>
      </c>
      <c r="P1598" s="141">
        <f>O1598*H1598</f>
        <v>0</v>
      </c>
      <c r="Q1598" s="141">
        <v>1.26E-2</v>
      </c>
      <c r="R1598" s="141">
        <f>Q1598*H1598</f>
        <v>1.9300806000000001</v>
      </c>
      <c r="S1598" s="141">
        <v>0</v>
      </c>
      <c r="T1598" s="142">
        <f>S1598*H1598</f>
        <v>0</v>
      </c>
      <c r="AR1598" s="143" t="s">
        <v>479</v>
      </c>
      <c r="AT1598" s="143" t="s">
        <v>488</v>
      </c>
      <c r="AU1598" s="143" t="s">
        <v>85</v>
      </c>
      <c r="AY1598" s="18" t="s">
        <v>166</v>
      </c>
      <c r="BE1598" s="144">
        <f>IF(N1598="základní",J1598,0)</f>
        <v>0</v>
      </c>
      <c r="BF1598" s="144">
        <f>IF(N1598="snížená",J1598,0)</f>
        <v>0</v>
      </c>
      <c r="BG1598" s="144">
        <f>IF(N1598="zákl. přenesená",J1598,0)</f>
        <v>0</v>
      </c>
      <c r="BH1598" s="144">
        <f>IF(N1598="sníž. přenesená",J1598,0)</f>
        <v>0</v>
      </c>
      <c r="BI1598" s="144">
        <f>IF(N1598="nulová",J1598,0)</f>
        <v>0</v>
      </c>
      <c r="BJ1598" s="18" t="s">
        <v>85</v>
      </c>
      <c r="BK1598" s="144">
        <f>ROUND(I1598*H1598,2)</f>
        <v>0</v>
      </c>
      <c r="BL1598" s="18" t="s">
        <v>291</v>
      </c>
      <c r="BM1598" s="143" t="s">
        <v>1609</v>
      </c>
    </row>
    <row r="1599" spans="2:65" s="13" customFormat="1">
      <c r="B1599" s="156"/>
      <c r="D1599" s="150" t="s">
        <v>177</v>
      </c>
      <c r="F1599" s="158" t="s">
        <v>1610</v>
      </c>
      <c r="H1599" s="159">
        <v>153.18100000000001</v>
      </c>
      <c r="I1599" s="160"/>
      <c r="L1599" s="156"/>
      <c r="M1599" s="161"/>
      <c r="T1599" s="162"/>
      <c r="AT1599" s="157" t="s">
        <v>177</v>
      </c>
      <c r="AU1599" s="157" t="s">
        <v>85</v>
      </c>
      <c r="AV1599" s="13" t="s">
        <v>85</v>
      </c>
      <c r="AW1599" s="13" t="s">
        <v>4</v>
      </c>
      <c r="AX1599" s="13" t="s">
        <v>79</v>
      </c>
      <c r="AY1599" s="157" t="s">
        <v>166</v>
      </c>
    </row>
    <row r="1600" spans="2:65" s="1" customFormat="1" ht="16.5" customHeight="1">
      <c r="B1600" s="33"/>
      <c r="C1600" s="132" t="s">
        <v>1611</v>
      </c>
      <c r="D1600" s="132" t="s">
        <v>168</v>
      </c>
      <c r="E1600" s="133" t="s">
        <v>1612</v>
      </c>
      <c r="F1600" s="134" t="s">
        <v>1613</v>
      </c>
      <c r="G1600" s="135" t="s">
        <v>257</v>
      </c>
      <c r="H1600" s="136">
        <v>17.13</v>
      </c>
      <c r="I1600" s="137"/>
      <c r="J1600" s="138">
        <f>ROUND(I1600*H1600,2)</f>
        <v>0</v>
      </c>
      <c r="K1600" s="134" t="s">
        <v>656</v>
      </c>
      <c r="L1600" s="33"/>
      <c r="M1600" s="139" t="s">
        <v>19</v>
      </c>
      <c r="N1600" s="140" t="s">
        <v>44</v>
      </c>
      <c r="P1600" s="141">
        <f>O1600*H1600</f>
        <v>0</v>
      </c>
      <c r="Q1600" s="141">
        <v>5.5000000000000003E-4</v>
      </c>
      <c r="R1600" s="141">
        <f>Q1600*H1600</f>
        <v>9.4214999999999993E-3</v>
      </c>
      <c r="S1600" s="141">
        <v>0</v>
      </c>
      <c r="T1600" s="142">
        <f>S1600*H1600</f>
        <v>0</v>
      </c>
      <c r="AR1600" s="143" t="s">
        <v>291</v>
      </c>
      <c r="AT1600" s="143" t="s">
        <v>168</v>
      </c>
      <c r="AU1600" s="143" t="s">
        <v>85</v>
      </c>
      <c r="AY1600" s="18" t="s">
        <v>166</v>
      </c>
      <c r="BE1600" s="144">
        <f>IF(N1600="základní",J1600,0)</f>
        <v>0</v>
      </c>
      <c r="BF1600" s="144">
        <f>IF(N1600="snížená",J1600,0)</f>
        <v>0</v>
      </c>
      <c r="BG1600" s="144">
        <f>IF(N1600="zákl. přenesená",J1600,0)</f>
        <v>0</v>
      </c>
      <c r="BH1600" s="144">
        <f>IF(N1600="sníž. přenesená",J1600,0)</f>
        <v>0</v>
      </c>
      <c r="BI1600" s="144">
        <f>IF(N1600="nulová",J1600,0)</f>
        <v>0</v>
      </c>
      <c r="BJ1600" s="18" t="s">
        <v>85</v>
      </c>
      <c r="BK1600" s="144">
        <f>ROUND(I1600*H1600,2)</f>
        <v>0</v>
      </c>
      <c r="BL1600" s="18" t="s">
        <v>291</v>
      </c>
      <c r="BM1600" s="143" t="s">
        <v>1614</v>
      </c>
    </row>
    <row r="1601" spans="2:65" s="1" customFormat="1">
      <c r="B1601" s="33"/>
      <c r="D1601" s="145" t="s">
        <v>175</v>
      </c>
      <c r="F1601" s="146" t="s">
        <v>1615</v>
      </c>
      <c r="I1601" s="147"/>
      <c r="L1601" s="33"/>
      <c r="M1601" s="148"/>
      <c r="T1601" s="54"/>
      <c r="AT1601" s="18" t="s">
        <v>175</v>
      </c>
      <c r="AU1601" s="18" t="s">
        <v>85</v>
      </c>
    </row>
    <row r="1602" spans="2:65" s="12" customFormat="1">
      <c r="B1602" s="149"/>
      <c r="D1602" s="150" t="s">
        <v>177</v>
      </c>
      <c r="E1602" s="151" t="s">
        <v>19</v>
      </c>
      <c r="F1602" s="152" t="s">
        <v>213</v>
      </c>
      <c r="H1602" s="151" t="s">
        <v>19</v>
      </c>
      <c r="I1602" s="153"/>
      <c r="L1602" s="149"/>
      <c r="M1602" s="154"/>
      <c r="T1602" s="155"/>
      <c r="AT1602" s="151" t="s">
        <v>177</v>
      </c>
      <c r="AU1602" s="151" t="s">
        <v>85</v>
      </c>
      <c r="AV1602" s="12" t="s">
        <v>79</v>
      </c>
      <c r="AW1602" s="12" t="s">
        <v>33</v>
      </c>
      <c r="AX1602" s="12" t="s">
        <v>72</v>
      </c>
      <c r="AY1602" s="151" t="s">
        <v>166</v>
      </c>
    </row>
    <row r="1603" spans="2:65" s="13" customFormat="1">
      <c r="B1603" s="156"/>
      <c r="D1603" s="150" t="s">
        <v>177</v>
      </c>
      <c r="E1603" s="157" t="s">
        <v>19</v>
      </c>
      <c r="F1603" s="158" t="s">
        <v>1616</v>
      </c>
      <c r="H1603" s="159">
        <v>4.6500000000000004</v>
      </c>
      <c r="I1603" s="160"/>
      <c r="L1603" s="156"/>
      <c r="M1603" s="161"/>
      <c r="T1603" s="162"/>
      <c r="AT1603" s="157" t="s">
        <v>177</v>
      </c>
      <c r="AU1603" s="157" t="s">
        <v>85</v>
      </c>
      <c r="AV1603" s="13" t="s">
        <v>85</v>
      </c>
      <c r="AW1603" s="13" t="s">
        <v>33</v>
      </c>
      <c r="AX1603" s="13" t="s">
        <v>72</v>
      </c>
      <c r="AY1603" s="157" t="s">
        <v>166</v>
      </c>
    </row>
    <row r="1604" spans="2:65" s="12" customFormat="1">
      <c r="B1604" s="149"/>
      <c r="D1604" s="150" t="s">
        <v>177</v>
      </c>
      <c r="E1604" s="151" t="s">
        <v>19</v>
      </c>
      <c r="F1604" s="152" t="s">
        <v>218</v>
      </c>
      <c r="H1604" s="151" t="s">
        <v>19</v>
      </c>
      <c r="I1604" s="153"/>
      <c r="L1604" s="149"/>
      <c r="M1604" s="154"/>
      <c r="T1604" s="155"/>
      <c r="AT1604" s="151" t="s">
        <v>177</v>
      </c>
      <c r="AU1604" s="151" t="s">
        <v>85</v>
      </c>
      <c r="AV1604" s="12" t="s">
        <v>79</v>
      </c>
      <c r="AW1604" s="12" t="s">
        <v>33</v>
      </c>
      <c r="AX1604" s="12" t="s">
        <v>72</v>
      </c>
      <c r="AY1604" s="151" t="s">
        <v>166</v>
      </c>
    </row>
    <row r="1605" spans="2:65" s="13" customFormat="1">
      <c r="B1605" s="156"/>
      <c r="D1605" s="150" t="s">
        <v>177</v>
      </c>
      <c r="E1605" s="157" t="s">
        <v>19</v>
      </c>
      <c r="F1605" s="158" t="s">
        <v>1617</v>
      </c>
      <c r="H1605" s="159">
        <v>12.48</v>
      </c>
      <c r="I1605" s="160"/>
      <c r="L1605" s="156"/>
      <c r="M1605" s="161"/>
      <c r="T1605" s="162"/>
      <c r="AT1605" s="157" t="s">
        <v>177</v>
      </c>
      <c r="AU1605" s="157" t="s">
        <v>85</v>
      </c>
      <c r="AV1605" s="13" t="s">
        <v>85</v>
      </c>
      <c r="AW1605" s="13" t="s">
        <v>33</v>
      </c>
      <c r="AX1605" s="13" t="s">
        <v>72</v>
      </c>
      <c r="AY1605" s="157" t="s">
        <v>166</v>
      </c>
    </row>
    <row r="1606" spans="2:65" s="15" customFormat="1">
      <c r="B1606" s="170"/>
      <c r="D1606" s="150" t="s">
        <v>177</v>
      </c>
      <c r="E1606" s="171" t="s">
        <v>19</v>
      </c>
      <c r="F1606" s="172" t="s">
        <v>228</v>
      </c>
      <c r="H1606" s="173">
        <v>17.13</v>
      </c>
      <c r="I1606" s="174"/>
      <c r="L1606" s="170"/>
      <c r="M1606" s="175"/>
      <c r="T1606" s="176"/>
      <c r="AT1606" s="171" t="s">
        <v>177</v>
      </c>
      <c r="AU1606" s="171" t="s">
        <v>85</v>
      </c>
      <c r="AV1606" s="15" t="s">
        <v>173</v>
      </c>
      <c r="AW1606" s="15" t="s">
        <v>33</v>
      </c>
      <c r="AX1606" s="15" t="s">
        <v>79</v>
      </c>
      <c r="AY1606" s="171" t="s">
        <v>166</v>
      </c>
    </row>
    <row r="1607" spans="2:65" s="1" customFormat="1" ht="16.5" customHeight="1">
      <c r="B1607" s="33"/>
      <c r="C1607" s="132" t="s">
        <v>1618</v>
      </c>
      <c r="D1607" s="132" t="s">
        <v>168</v>
      </c>
      <c r="E1607" s="133" t="s">
        <v>1619</v>
      </c>
      <c r="F1607" s="134" t="s">
        <v>1620</v>
      </c>
      <c r="G1607" s="135" t="s">
        <v>257</v>
      </c>
      <c r="H1607" s="136">
        <v>75.64</v>
      </c>
      <c r="I1607" s="137"/>
      <c r="J1607" s="138">
        <f>ROUND(I1607*H1607,2)</f>
        <v>0</v>
      </c>
      <c r="K1607" s="134" t="s">
        <v>656</v>
      </c>
      <c r="L1607" s="33"/>
      <c r="M1607" s="139" t="s">
        <v>19</v>
      </c>
      <c r="N1607" s="140" t="s">
        <v>44</v>
      </c>
      <c r="P1607" s="141">
        <f>O1607*H1607</f>
        <v>0</v>
      </c>
      <c r="Q1607" s="141">
        <v>5.0000000000000001E-4</v>
      </c>
      <c r="R1607" s="141">
        <f>Q1607*H1607</f>
        <v>3.7819999999999999E-2</v>
      </c>
      <c r="S1607" s="141">
        <v>0</v>
      </c>
      <c r="T1607" s="142">
        <f>S1607*H1607</f>
        <v>0</v>
      </c>
      <c r="AR1607" s="143" t="s">
        <v>291</v>
      </c>
      <c r="AT1607" s="143" t="s">
        <v>168</v>
      </c>
      <c r="AU1607" s="143" t="s">
        <v>85</v>
      </c>
      <c r="AY1607" s="18" t="s">
        <v>166</v>
      </c>
      <c r="BE1607" s="144">
        <f>IF(N1607="základní",J1607,0)</f>
        <v>0</v>
      </c>
      <c r="BF1607" s="144">
        <f>IF(N1607="snížená",J1607,0)</f>
        <v>0</v>
      </c>
      <c r="BG1607" s="144">
        <f>IF(N1607="zákl. přenesená",J1607,0)</f>
        <v>0</v>
      </c>
      <c r="BH1607" s="144">
        <f>IF(N1607="sníž. přenesená",J1607,0)</f>
        <v>0</v>
      </c>
      <c r="BI1607" s="144">
        <f>IF(N1607="nulová",J1607,0)</f>
        <v>0</v>
      </c>
      <c r="BJ1607" s="18" t="s">
        <v>85</v>
      </c>
      <c r="BK1607" s="144">
        <f>ROUND(I1607*H1607,2)</f>
        <v>0</v>
      </c>
      <c r="BL1607" s="18" t="s">
        <v>291</v>
      </c>
      <c r="BM1607" s="143" t="s">
        <v>1621</v>
      </c>
    </row>
    <row r="1608" spans="2:65" s="1" customFormat="1">
      <c r="B1608" s="33"/>
      <c r="D1608" s="145" t="s">
        <v>175</v>
      </c>
      <c r="F1608" s="146" t="s">
        <v>1622</v>
      </c>
      <c r="I1608" s="147"/>
      <c r="L1608" s="33"/>
      <c r="M1608" s="148"/>
      <c r="T1608" s="54"/>
      <c r="AT1608" s="18" t="s">
        <v>175</v>
      </c>
      <c r="AU1608" s="18" t="s">
        <v>85</v>
      </c>
    </row>
    <row r="1609" spans="2:65" s="12" customFormat="1">
      <c r="B1609" s="149"/>
      <c r="D1609" s="150" t="s">
        <v>177</v>
      </c>
      <c r="E1609" s="151" t="s">
        <v>19</v>
      </c>
      <c r="F1609" s="152" t="s">
        <v>213</v>
      </c>
      <c r="H1609" s="151" t="s">
        <v>19</v>
      </c>
      <c r="I1609" s="153"/>
      <c r="L1609" s="149"/>
      <c r="M1609" s="154"/>
      <c r="T1609" s="155"/>
      <c r="AT1609" s="151" t="s">
        <v>177</v>
      </c>
      <c r="AU1609" s="151" t="s">
        <v>85</v>
      </c>
      <c r="AV1609" s="12" t="s">
        <v>79</v>
      </c>
      <c r="AW1609" s="12" t="s">
        <v>33</v>
      </c>
      <c r="AX1609" s="12" t="s">
        <v>72</v>
      </c>
      <c r="AY1609" s="151" t="s">
        <v>166</v>
      </c>
    </row>
    <row r="1610" spans="2:65" s="13" customFormat="1">
      <c r="B1610" s="156"/>
      <c r="D1610" s="150" t="s">
        <v>177</v>
      </c>
      <c r="E1610" s="157" t="s">
        <v>19</v>
      </c>
      <c r="F1610" s="158" t="s">
        <v>1623</v>
      </c>
      <c r="H1610" s="159">
        <v>21.2</v>
      </c>
      <c r="I1610" s="160"/>
      <c r="L1610" s="156"/>
      <c r="M1610" s="161"/>
      <c r="T1610" s="162"/>
      <c r="AT1610" s="157" t="s">
        <v>177</v>
      </c>
      <c r="AU1610" s="157" t="s">
        <v>85</v>
      </c>
      <c r="AV1610" s="13" t="s">
        <v>85</v>
      </c>
      <c r="AW1610" s="13" t="s">
        <v>33</v>
      </c>
      <c r="AX1610" s="13" t="s">
        <v>72</v>
      </c>
      <c r="AY1610" s="157" t="s">
        <v>166</v>
      </c>
    </row>
    <row r="1611" spans="2:65" s="12" customFormat="1">
      <c r="B1611" s="149"/>
      <c r="D1611" s="150" t="s">
        <v>177</v>
      </c>
      <c r="E1611" s="151" t="s">
        <v>19</v>
      </c>
      <c r="F1611" s="152" t="s">
        <v>218</v>
      </c>
      <c r="H1611" s="151" t="s">
        <v>19</v>
      </c>
      <c r="I1611" s="153"/>
      <c r="L1611" s="149"/>
      <c r="M1611" s="154"/>
      <c r="T1611" s="155"/>
      <c r="AT1611" s="151" t="s">
        <v>177</v>
      </c>
      <c r="AU1611" s="151" t="s">
        <v>85</v>
      </c>
      <c r="AV1611" s="12" t="s">
        <v>79</v>
      </c>
      <c r="AW1611" s="12" t="s">
        <v>33</v>
      </c>
      <c r="AX1611" s="12" t="s">
        <v>72</v>
      </c>
      <c r="AY1611" s="151" t="s">
        <v>166</v>
      </c>
    </row>
    <row r="1612" spans="2:65" s="13" customFormat="1" ht="22.5">
      <c r="B1612" s="156"/>
      <c r="D1612" s="150" t="s">
        <v>177</v>
      </c>
      <c r="E1612" s="157" t="s">
        <v>19</v>
      </c>
      <c r="F1612" s="158" t="s">
        <v>1624</v>
      </c>
      <c r="H1612" s="159">
        <v>49.44</v>
      </c>
      <c r="I1612" s="160"/>
      <c r="L1612" s="156"/>
      <c r="M1612" s="161"/>
      <c r="T1612" s="162"/>
      <c r="AT1612" s="157" t="s">
        <v>177</v>
      </c>
      <c r="AU1612" s="157" t="s">
        <v>85</v>
      </c>
      <c r="AV1612" s="13" t="s">
        <v>85</v>
      </c>
      <c r="AW1612" s="13" t="s">
        <v>33</v>
      </c>
      <c r="AX1612" s="13" t="s">
        <v>72</v>
      </c>
      <c r="AY1612" s="157" t="s">
        <v>166</v>
      </c>
    </row>
    <row r="1613" spans="2:65" s="13" customFormat="1">
      <c r="B1613" s="156"/>
      <c r="D1613" s="150" t="s">
        <v>177</v>
      </c>
      <c r="E1613" s="157" t="s">
        <v>19</v>
      </c>
      <c r="F1613" s="158" t="s">
        <v>1625</v>
      </c>
      <c r="H1613" s="159">
        <v>5</v>
      </c>
      <c r="I1613" s="160"/>
      <c r="L1613" s="156"/>
      <c r="M1613" s="161"/>
      <c r="T1613" s="162"/>
      <c r="AT1613" s="157" t="s">
        <v>177</v>
      </c>
      <c r="AU1613" s="157" t="s">
        <v>85</v>
      </c>
      <c r="AV1613" s="13" t="s">
        <v>85</v>
      </c>
      <c r="AW1613" s="13" t="s">
        <v>33</v>
      </c>
      <c r="AX1613" s="13" t="s">
        <v>72</v>
      </c>
      <c r="AY1613" s="157" t="s">
        <v>166</v>
      </c>
    </row>
    <row r="1614" spans="2:65" s="15" customFormat="1">
      <c r="B1614" s="170"/>
      <c r="D1614" s="150" t="s">
        <v>177</v>
      </c>
      <c r="E1614" s="171" t="s">
        <v>19</v>
      </c>
      <c r="F1614" s="172" t="s">
        <v>228</v>
      </c>
      <c r="H1614" s="173">
        <v>75.64</v>
      </c>
      <c r="I1614" s="174"/>
      <c r="L1614" s="170"/>
      <c r="M1614" s="175"/>
      <c r="T1614" s="176"/>
      <c r="AT1614" s="171" t="s">
        <v>177</v>
      </c>
      <c r="AU1614" s="171" t="s">
        <v>85</v>
      </c>
      <c r="AV1614" s="15" t="s">
        <v>173</v>
      </c>
      <c r="AW1614" s="15" t="s">
        <v>33</v>
      </c>
      <c r="AX1614" s="15" t="s">
        <v>79</v>
      </c>
      <c r="AY1614" s="171" t="s">
        <v>166</v>
      </c>
    </row>
    <row r="1615" spans="2:65" s="1" customFormat="1" ht="16.5" customHeight="1">
      <c r="B1615" s="33"/>
      <c r="C1615" s="132" t="s">
        <v>1626</v>
      </c>
      <c r="D1615" s="132" t="s">
        <v>168</v>
      </c>
      <c r="E1615" s="133" t="s">
        <v>1627</v>
      </c>
      <c r="F1615" s="134" t="s">
        <v>1628</v>
      </c>
      <c r="G1615" s="135" t="s">
        <v>257</v>
      </c>
      <c r="H1615" s="136">
        <v>90.9</v>
      </c>
      <c r="I1615" s="137"/>
      <c r="J1615" s="138">
        <f>ROUND(I1615*H1615,2)</f>
        <v>0</v>
      </c>
      <c r="K1615" s="134" t="s">
        <v>172</v>
      </c>
      <c r="L1615" s="33"/>
      <c r="M1615" s="139" t="s">
        <v>19</v>
      </c>
      <c r="N1615" s="140" t="s">
        <v>44</v>
      </c>
      <c r="P1615" s="141">
        <f>O1615*H1615</f>
        <v>0</v>
      </c>
      <c r="Q1615" s="141">
        <v>3.0000000000000001E-5</v>
      </c>
      <c r="R1615" s="141">
        <f>Q1615*H1615</f>
        <v>2.7270000000000003E-3</v>
      </c>
      <c r="S1615" s="141">
        <v>0</v>
      </c>
      <c r="T1615" s="142">
        <f>S1615*H1615</f>
        <v>0</v>
      </c>
      <c r="AR1615" s="143" t="s">
        <v>291</v>
      </c>
      <c r="AT1615" s="143" t="s">
        <v>168</v>
      </c>
      <c r="AU1615" s="143" t="s">
        <v>85</v>
      </c>
      <c r="AY1615" s="18" t="s">
        <v>166</v>
      </c>
      <c r="BE1615" s="144">
        <f>IF(N1615="základní",J1615,0)</f>
        <v>0</v>
      </c>
      <c r="BF1615" s="144">
        <f>IF(N1615="snížená",J1615,0)</f>
        <v>0</v>
      </c>
      <c r="BG1615" s="144">
        <f>IF(N1615="zákl. přenesená",J1615,0)</f>
        <v>0</v>
      </c>
      <c r="BH1615" s="144">
        <f>IF(N1615="sníž. přenesená",J1615,0)</f>
        <v>0</v>
      </c>
      <c r="BI1615" s="144">
        <f>IF(N1615="nulová",J1615,0)</f>
        <v>0</v>
      </c>
      <c r="BJ1615" s="18" t="s">
        <v>85</v>
      </c>
      <c r="BK1615" s="144">
        <f>ROUND(I1615*H1615,2)</f>
        <v>0</v>
      </c>
      <c r="BL1615" s="18" t="s">
        <v>291</v>
      </c>
      <c r="BM1615" s="143" t="s">
        <v>1629</v>
      </c>
    </row>
    <row r="1616" spans="2:65" s="1" customFormat="1">
      <c r="B1616" s="33"/>
      <c r="D1616" s="145" t="s">
        <v>175</v>
      </c>
      <c r="F1616" s="146" t="s">
        <v>1630</v>
      </c>
      <c r="I1616" s="147"/>
      <c r="L1616" s="33"/>
      <c r="M1616" s="148"/>
      <c r="T1616" s="54"/>
      <c r="AT1616" s="18" t="s">
        <v>175</v>
      </c>
      <c r="AU1616" s="18" t="s">
        <v>85</v>
      </c>
    </row>
    <row r="1617" spans="2:65" s="12" customFormat="1">
      <c r="B1617" s="149"/>
      <c r="D1617" s="150" t="s">
        <v>177</v>
      </c>
      <c r="E1617" s="151" t="s">
        <v>19</v>
      </c>
      <c r="F1617" s="152" t="s">
        <v>213</v>
      </c>
      <c r="H1617" s="151" t="s">
        <v>19</v>
      </c>
      <c r="I1617" s="153"/>
      <c r="L1617" s="149"/>
      <c r="M1617" s="154"/>
      <c r="T1617" s="155"/>
      <c r="AT1617" s="151" t="s">
        <v>177</v>
      </c>
      <c r="AU1617" s="151" t="s">
        <v>85</v>
      </c>
      <c r="AV1617" s="12" t="s">
        <v>79</v>
      </c>
      <c r="AW1617" s="12" t="s">
        <v>33</v>
      </c>
      <c r="AX1617" s="12" t="s">
        <v>72</v>
      </c>
      <c r="AY1617" s="151" t="s">
        <v>166</v>
      </c>
    </row>
    <row r="1618" spans="2:65" s="13" customFormat="1">
      <c r="B1618" s="156"/>
      <c r="D1618" s="150" t="s">
        <v>177</v>
      </c>
      <c r="E1618" s="157" t="s">
        <v>19</v>
      </c>
      <c r="F1618" s="158" t="s">
        <v>1631</v>
      </c>
      <c r="H1618" s="159">
        <v>20.65</v>
      </c>
      <c r="I1618" s="160"/>
      <c r="L1618" s="156"/>
      <c r="M1618" s="161"/>
      <c r="T1618" s="162"/>
      <c r="AT1618" s="157" t="s">
        <v>177</v>
      </c>
      <c r="AU1618" s="157" t="s">
        <v>85</v>
      </c>
      <c r="AV1618" s="13" t="s">
        <v>85</v>
      </c>
      <c r="AW1618" s="13" t="s">
        <v>33</v>
      </c>
      <c r="AX1618" s="13" t="s">
        <v>72</v>
      </c>
      <c r="AY1618" s="157" t="s">
        <v>166</v>
      </c>
    </row>
    <row r="1619" spans="2:65" s="12" customFormat="1">
      <c r="B1619" s="149"/>
      <c r="D1619" s="150" t="s">
        <v>177</v>
      </c>
      <c r="E1619" s="151" t="s">
        <v>19</v>
      </c>
      <c r="F1619" s="152" t="s">
        <v>218</v>
      </c>
      <c r="H1619" s="151" t="s">
        <v>19</v>
      </c>
      <c r="I1619" s="153"/>
      <c r="L1619" s="149"/>
      <c r="M1619" s="154"/>
      <c r="T1619" s="155"/>
      <c r="AT1619" s="151" t="s">
        <v>177</v>
      </c>
      <c r="AU1619" s="151" t="s">
        <v>85</v>
      </c>
      <c r="AV1619" s="12" t="s">
        <v>79</v>
      </c>
      <c r="AW1619" s="12" t="s">
        <v>33</v>
      </c>
      <c r="AX1619" s="12" t="s">
        <v>72</v>
      </c>
      <c r="AY1619" s="151" t="s">
        <v>166</v>
      </c>
    </row>
    <row r="1620" spans="2:65" s="13" customFormat="1">
      <c r="B1620" s="156"/>
      <c r="D1620" s="150" t="s">
        <v>177</v>
      </c>
      <c r="E1620" s="157" t="s">
        <v>19</v>
      </c>
      <c r="F1620" s="158" t="s">
        <v>1632</v>
      </c>
      <c r="H1620" s="159">
        <v>56</v>
      </c>
      <c r="I1620" s="160"/>
      <c r="L1620" s="156"/>
      <c r="M1620" s="161"/>
      <c r="T1620" s="162"/>
      <c r="AT1620" s="157" t="s">
        <v>177</v>
      </c>
      <c r="AU1620" s="157" t="s">
        <v>85</v>
      </c>
      <c r="AV1620" s="13" t="s">
        <v>85</v>
      </c>
      <c r="AW1620" s="13" t="s">
        <v>33</v>
      </c>
      <c r="AX1620" s="13" t="s">
        <v>72</v>
      </c>
      <c r="AY1620" s="157" t="s">
        <v>166</v>
      </c>
    </row>
    <row r="1621" spans="2:65" s="13" customFormat="1">
      <c r="B1621" s="156"/>
      <c r="D1621" s="150" t="s">
        <v>177</v>
      </c>
      <c r="E1621" s="157" t="s">
        <v>19</v>
      </c>
      <c r="F1621" s="158" t="s">
        <v>1633</v>
      </c>
      <c r="H1621" s="159">
        <v>14.25</v>
      </c>
      <c r="I1621" s="160"/>
      <c r="L1621" s="156"/>
      <c r="M1621" s="161"/>
      <c r="T1621" s="162"/>
      <c r="AT1621" s="157" t="s">
        <v>177</v>
      </c>
      <c r="AU1621" s="157" t="s">
        <v>85</v>
      </c>
      <c r="AV1621" s="13" t="s">
        <v>85</v>
      </c>
      <c r="AW1621" s="13" t="s">
        <v>33</v>
      </c>
      <c r="AX1621" s="13" t="s">
        <v>72</v>
      </c>
      <c r="AY1621" s="157" t="s">
        <v>166</v>
      </c>
    </row>
    <row r="1622" spans="2:65" s="15" customFormat="1">
      <c r="B1622" s="170"/>
      <c r="D1622" s="150" t="s">
        <v>177</v>
      </c>
      <c r="E1622" s="171" t="s">
        <v>19</v>
      </c>
      <c r="F1622" s="172" t="s">
        <v>228</v>
      </c>
      <c r="H1622" s="173">
        <v>90.9</v>
      </c>
      <c r="I1622" s="174"/>
      <c r="L1622" s="170"/>
      <c r="M1622" s="175"/>
      <c r="T1622" s="176"/>
      <c r="AT1622" s="171" t="s">
        <v>177</v>
      </c>
      <c r="AU1622" s="171" t="s">
        <v>85</v>
      </c>
      <c r="AV1622" s="15" t="s">
        <v>173</v>
      </c>
      <c r="AW1622" s="15" t="s">
        <v>33</v>
      </c>
      <c r="AX1622" s="15" t="s">
        <v>79</v>
      </c>
      <c r="AY1622" s="171" t="s">
        <v>166</v>
      </c>
    </row>
    <row r="1623" spans="2:65" s="1" customFormat="1" ht="24.2" customHeight="1">
      <c r="B1623" s="33"/>
      <c r="C1623" s="132" t="s">
        <v>1634</v>
      </c>
      <c r="D1623" s="132" t="s">
        <v>168</v>
      </c>
      <c r="E1623" s="133" t="s">
        <v>1635</v>
      </c>
      <c r="F1623" s="134" t="s">
        <v>1636</v>
      </c>
      <c r="G1623" s="135" t="s">
        <v>1049</v>
      </c>
      <c r="H1623" s="187"/>
      <c r="I1623" s="137"/>
      <c r="J1623" s="138">
        <f>ROUND(I1623*H1623,2)</f>
        <v>0</v>
      </c>
      <c r="K1623" s="134" t="s">
        <v>172</v>
      </c>
      <c r="L1623" s="33"/>
      <c r="M1623" s="139" t="s">
        <v>19</v>
      </c>
      <c r="N1623" s="140" t="s">
        <v>44</v>
      </c>
      <c r="P1623" s="141">
        <f>O1623*H1623</f>
        <v>0</v>
      </c>
      <c r="Q1623" s="141">
        <v>0</v>
      </c>
      <c r="R1623" s="141">
        <f>Q1623*H1623</f>
        <v>0</v>
      </c>
      <c r="S1623" s="141">
        <v>0</v>
      </c>
      <c r="T1623" s="142">
        <f>S1623*H1623</f>
        <v>0</v>
      </c>
      <c r="AR1623" s="143" t="s">
        <v>291</v>
      </c>
      <c r="AT1623" s="143" t="s">
        <v>168</v>
      </c>
      <c r="AU1623" s="143" t="s">
        <v>85</v>
      </c>
      <c r="AY1623" s="18" t="s">
        <v>166</v>
      </c>
      <c r="BE1623" s="144">
        <f>IF(N1623="základní",J1623,0)</f>
        <v>0</v>
      </c>
      <c r="BF1623" s="144">
        <f>IF(N1623="snížená",J1623,0)</f>
        <v>0</v>
      </c>
      <c r="BG1623" s="144">
        <f>IF(N1623="zákl. přenesená",J1623,0)</f>
        <v>0</v>
      </c>
      <c r="BH1623" s="144">
        <f>IF(N1623="sníž. přenesená",J1623,0)</f>
        <v>0</v>
      </c>
      <c r="BI1623" s="144">
        <f>IF(N1623="nulová",J1623,0)</f>
        <v>0</v>
      </c>
      <c r="BJ1623" s="18" t="s">
        <v>85</v>
      </c>
      <c r="BK1623" s="144">
        <f>ROUND(I1623*H1623,2)</f>
        <v>0</v>
      </c>
      <c r="BL1623" s="18" t="s">
        <v>291</v>
      </c>
      <c r="BM1623" s="143" t="s">
        <v>1637</v>
      </c>
    </row>
    <row r="1624" spans="2:65" s="1" customFormat="1">
      <c r="B1624" s="33"/>
      <c r="D1624" s="145" t="s">
        <v>175</v>
      </c>
      <c r="F1624" s="146" t="s">
        <v>1638</v>
      </c>
      <c r="I1624" s="147"/>
      <c r="L1624" s="33"/>
      <c r="M1624" s="148"/>
      <c r="T1624" s="54"/>
      <c r="AT1624" s="18" t="s">
        <v>175</v>
      </c>
      <c r="AU1624" s="18" t="s">
        <v>85</v>
      </c>
    </row>
    <row r="1625" spans="2:65" s="11" customFormat="1" ht="22.9" customHeight="1">
      <c r="B1625" s="120"/>
      <c r="D1625" s="121" t="s">
        <v>71</v>
      </c>
      <c r="E1625" s="130" t="s">
        <v>1639</v>
      </c>
      <c r="F1625" s="130" t="s">
        <v>1640</v>
      </c>
      <c r="I1625" s="123"/>
      <c r="J1625" s="131">
        <f>BK1625</f>
        <v>0</v>
      </c>
      <c r="L1625" s="120"/>
      <c r="M1625" s="125"/>
      <c r="P1625" s="126">
        <f>SUM(P1626:P1653)</f>
        <v>0</v>
      </c>
      <c r="R1625" s="126">
        <f>SUM(R1626:R1653)</f>
        <v>3.157488E-2</v>
      </c>
      <c r="T1625" s="127">
        <f>SUM(T1626:T1653)</f>
        <v>0</v>
      </c>
      <c r="AR1625" s="121" t="s">
        <v>85</v>
      </c>
      <c r="AT1625" s="128" t="s">
        <v>71</v>
      </c>
      <c r="AU1625" s="128" t="s">
        <v>79</v>
      </c>
      <c r="AY1625" s="121" t="s">
        <v>166</v>
      </c>
      <c r="BK1625" s="129">
        <f>SUM(BK1626:BK1653)</f>
        <v>0</v>
      </c>
    </row>
    <row r="1626" spans="2:65" s="1" customFormat="1" ht="16.5" customHeight="1">
      <c r="B1626" s="33"/>
      <c r="C1626" s="132" t="s">
        <v>1641</v>
      </c>
      <c r="D1626" s="132" t="s">
        <v>168</v>
      </c>
      <c r="E1626" s="133" t="s">
        <v>1642</v>
      </c>
      <c r="F1626" s="134" t="s">
        <v>1643</v>
      </c>
      <c r="G1626" s="135" t="s">
        <v>232</v>
      </c>
      <c r="H1626" s="136">
        <v>76.748000000000005</v>
      </c>
      <c r="I1626" s="137"/>
      <c r="J1626" s="138">
        <f>ROUND(I1626*H1626,2)</f>
        <v>0</v>
      </c>
      <c r="K1626" s="134" t="s">
        <v>172</v>
      </c>
      <c r="L1626" s="33"/>
      <c r="M1626" s="139" t="s">
        <v>19</v>
      </c>
      <c r="N1626" s="140" t="s">
        <v>44</v>
      </c>
      <c r="P1626" s="141">
        <f>O1626*H1626</f>
        <v>0</v>
      </c>
      <c r="Q1626" s="141">
        <v>0</v>
      </c>
      <c r="R1626" s="141">
        <f>Q1626*H1626</f>
        <v>0</v>
      </c>
      <c r="S1626" s="141">
        <v>0</v>
      </c>
      <c r="T1626" s="142">
        <f>S1626*H1626</f>
        <v>0</v>
      </c>
      <c r="AR1626" s="143" t="s">
        <v>291</v>
      </c>
      <c r="AT1626" s="143" t="s">
        <v>168</v>
      </c>
      <c r="AU1626" s="143" t="s">
        <v>85</v>
      </c>
      <c r="AY1626" s="18" t="s">
        <v>166</v>
      </c>
      <c r="BE1626" s="144">
        <f>IF(N1626="základní",J1626,0)</f>
        <v>0</v>
      </c>
      <c r="BF1626" s="144">
        <f>IF(N1626="snížená",J1626,0)</f>
        <v>0</v>
      </c>
      <c r="BG1626" s="144">
        <f>IF(N1626="zákl. přenesená",J1626,0)</f>
        <v>0</v>
      </c>
      <c r="BH1626" s="144">
        <f>IF(N1626="sníž. přenesená",J1626,0)</f>
        <v>0</v>
      </c>
      <c r="BI1626" s="144">
        <f>IF(N1626="nulová",J1626,0)</f>
        <v>0</v>
      </c>
      <c r="BJ1626" s="18" t="s">
        <v>85</v>
      </c>
      <c r="BK1626" s="144">
        <f>ROUND(I1626*H1626,2)</f>
        <v>0</v>
      </c>
      <c r="BL1626" s="18" t="s">
        <v>291</v>
      </c>
      <c r="BM1626" s="143" t="s">
        <v>1644</v>
      </c>
    </row>
    <row r="1627" spans="2:65" s="1" customFormat="1">
      <c r="B1627" s="33"/>
      <c r="D1627" s="145" t="s">
        <v>175</v>
      </c>
      <c r="F1627" s="146" t="s">
        <v>1645</v>
      </c>
      <c r="I1627" s="147"/>
      <c r="L1627" s="33"/>
      <c r="M1627" s="148"/>
      <c r="T1627" s="54"/>
      <c r="AT1627" s="18" t="s">
        <v>175</v>
      </c>
      <c r="AU1627" s="18" t="s">
        <v>85</v>
      </c>
    </row>
    <row r="1628" spans="2:65" s="12" customFormat="1">
      <c r="B1628" s="149"/>
      <c r="D1628" s="150" t="s">
        <v>177</v>
      </c>
      <c r="E1628" s="151" t="s">
        <v>19</v>
      </c>
      <c r="F1628" s="152" t="s">
        <v>213</v>
      </c>
      <c r="H1628" s="151" t="s">
        <v>19</v>
      </c>
      <c r="I1628" s="153"/>
      <c r="L1628" s="149"/>
      <c r="M1628" s="154"/>
      <c r="T1628" s="155"/>
      <c r="AT1628" s="151" t="s">
        <v>177</v>
      </c>
      <c r="AU1628" s="151" t="s">
        <v>85</v>
      </c>
      <c r="AV1628" s="12" t="s">
        <v>79</v>
      </c>
      <c r="AW1628" s="12" t="s">
        <v>33</v>
      </c>
      <c r="AX1628" s="12" t="s">
        <v>72</v>
      </c>
      <c r="AY1628" s="151" t="s">
        <v>166</v>
      </c>
    </row>
    <row r="1629" spans="2:65" s="13" customFormat="1">
      <c r="B1629" s="156"/>
      <c r="D1629" s="150" t="s">
        <v>177</v>
      </c>
      <c r="E1629" s="157" t="s">
        <v>19</v>
      </c>
      <c r="F1629" s="158" t="s">
        <v>1646</v>
      </c>
      <c r="H1629" s="159">
        <v>41.048000000000002</v>
      </c>
      <c r="I1629" s="160"/>
      <c r="L1629" s="156"/>
      <c r="M1629" s="161"/>
      <c r="T1629" s="162"/>
      <c r="AT1629" s="157" t="s">
        <v>177</v>
      </c>
      <c r="AU1629" s="157" t="s">
        <v>85</v>
      </c>
      <c r="AV1629" s="13" t="s">
        <v>85</v>
      </c>
      <c r="AW1629" s="13" t="s">
        <v>33</v>
      </c>
      <c r="AX1629" s="13" t="s">
        <v>72</v>
      </c>
      <c r="AY1629" s="157" t="s">
        <v>166</v>
      </c>
    </row>
    <row r="1630" spans="2:65" s="12" customFormat="1">
      <c r="B1630" s="149"/>
      <c r="D1630" s="150" t="s">
        <v>177</v>
      </c>
      <c r="E1630" s="151" t="s">
        <v>19</v>
      </c>
      <c r="F1630" s="152" t="s">
        <v>218</v>
      </c>
      <c r="H1630" s="151" t="s">
        <v>19</v>
      </c>
      <c r="I1630" s="153"/>
      <c r="L1630" s="149"/>
      <c r="M1630" s="154"/>
      <c r="T1630" s="155"/>
      <c r="AT1630" s="151" t="s">
        <v>177</v>
      </c>
      <c r="AU1630" s="151" t="s">
        <v>85</v>
      </c>
      <c r="AV1630" s="12" t="s">
        <v>79</v>
      </c>
      <c r="AW1630" s="12" t="s">
        <v>33</v>
      </c>
      <c r="AX1630" s="12" t="s">
        <v>72</v>
      </c>
      <c r="AY1630" s="151" t="s">
        <v>166</v>
      </c>
    </row>
    <row r="1631" spans="2:65" s="13" customFormat="1">
      <c r="B1631" s="156"/>
      <c r="D1631" s="150" t="s">
        <v>177</v>
      </c>
      <c r="E1631" s="157" t="s">
        <v>19</v>
      </c>
      <c r="F1631" s="158" t="s">
        <v>1647</v>
      </c>
      <c r="H1631" s="159">
        <v>35.700000000000003</v>
      </c>
      <c r="I1631" s="160"/>
      <c r="L1631" s="156"/>
      <c r="M1631" s="161"/>
      <c r="T1631" s="162"/>
      <c r="AT1631" s="157" t="s">
        <v>177</v>
      </c>
      <c r="AU1631" s="157" t="s">
        <v>85</v>
      </c>
      <c r="AV1631" s="13" t="s">
        <v>85</v>
      </c>
      <c r="AW1631" s="13" t="s">
        <v>33</v>
      </c>
      <c r="AX1631" s="13" t="s">
        <v>72</v>
      </c>
      <c r="AY1631" s="157" t="s">
        <v>166</v>
      </c>
    </row>
    <row r="1632" spans="2:65" s="15" customFormat="1">
      <c r="B1632" s="170"/>
      <c r="D1632" s="150" t="s">
        <v>177</v>
      </c>
      <c r="E1632" s="171" t="s">
        <v>19</v>
      </c>
      <c r="F1632" s="172" t="s">
        <v>228</v>
      </c>
      <c r="H1632" s="173">
        <v>76.748000000000005</v>
      </c>
      <c r="I1632" s="174"/>
      <c r="L1632" s="170"/>
      <c r="M1632" s="175"/>
      <c r="T1632" s="176"/>
      <c r="AT1632" s="171" t="s">
        <v>177</v>
      </c>
      <c r="AU1632" s="171" t="s">
        <v>85</v>
      </c>
      <c r="AV1632" s="15" t="s">
        <v>173</v>
      </c>
      <c r="AW1632" s="15" t="s">
        <v>33</v>
      </c>
      <c r="AX1632" s="15" t="s">
        <v>79</v>
      </c>
      <c r="AY1632" s="171" t="s">
        <v>166</v>
      </c>
    </row>
    <row r="1633" spans="2:65" s="1" customFormat="1" ht="16.5" customHeight="1">
      <c r="B1633" s="33"/>
      <c r="C1633" s="132" t="s">
        <v>1648</v>
      </c>
      <c r="D1633" s="132" t="s">
        <v>168</v>
      </c>
      <c r="E1633" s="133" t="s">
        <v>1649</v>
      </c>
      <c r="F1633" s="134" t="s">
        <v>1650</v>
      </c>
      <c r="G1633" s="135" t="s">
        <v>232</v>
      </c>
      <c r="H1633" s="136">
        <v>193.03200000000001</v>
      </c>
      <c r="I1633" s="137"/>
      <c r="J1633" s="138">
        <f>ROUND(I1633*H1633,2)</f>
        <v>0</v>
      </c>
      <c r="K1633" s="134" t="s">
        <v>172</v>
      </c>
      <c r="L1633" s="33"/>
      <c r="M1633" s="139" t="s">
        <v>19</v>
      </c>
      <c r="N1633" s="140" t="s">
        <v>44</v>
      </c>
      <c r="P1633" s="141">
        <f>O1633*H1633</f>
        <v>0</v>
      </c>
      <c r="Q1633" s="141">
        <v>1.3999999999999999E-4</v>
      </c>
      <c r="R1633" s="141">
        <f>Q1633*H1633</f>
        <v>2.702448E-2</v>
      </c>
      <c r="S1633" s="141">
        <v>0</v>
      </c>
      <c r="T1633" s="142">
        <f>S1633*H1633</f>
        <v>0</v>
      </c>
      <c r="AR1633" s="143" t="s">
        <v>291</v>
      </c>
      <c r="AT1633" s="143" t="s">
        <v>168</v>
      </c>
      <c r="AU1633" s="143" t="s">
        <v>85</v>
      </c>
      <c r="AY1633" s="18" t="s">
        <v>166</v>
      </c>
      <c r="BE1633" s="144">
        <f>IF(N1633="základní",J1633,0)</f>
        <v>0</v>
      </c>
      <c r="BF1633" s="144">
        <f>IF(N1633="snížená",J1633,0)</f>
        <v>0</v>
      </c>
      <c r="BG1633" s="144">
        <f>IF(N1633="zákl. přenesená",J1633,0)</f>
        <v>0</v>
      </c>
      <c r="BH1633" s="144">
        <f>IF(N1633="sníž. přenesená",J1633,0)</f>
        <v>0</v>
      </c>
      <c r="BI1633" s="144">
        <f>IF(N1633="nulová",J1633,0)</f>
        <v>0</v>
      </c>
      <c r="BJ1633" s="18" t="s">
        <v>85</v>
      </c>
      <c r="BK1633" s="144">
        <f>ROUND(I1633*H1633,2)</f>
        <v>0</v>
      </c>
      <c r="BL1633" s="18" t="s">
        <v>291</v>
      </c>
      <c r="BM1633" s="143" t="s">
        <v>1651</v>
      </c>
    </row>
    <row r="1634" spans="2:65" s="1" customFormat="1">
      <c r="B1634" s="33"/>
      <c r="D1634" s="145" t="s">
        <v>175</v>
      </c>
      <c r="F1634" s="146" t="s">
        <v>1652</v>
      </c>
      <c r="I1634" s="147"/>
      <c r="L1634" s="33"/>
      <c r="M1634" s="148"/>
      <c r="T1634" s="54"/>
      <c r="AT1634" s="18" t="s">
        <v>175</v>
      </c>
      <c r="AU1634" s="18" t="s">
        <v>85</v>
      </c>
    </row>
    <row r="1635" spans="2:65" s="12" customFormat="1">
      <c r="B1635" s="149"/>
      <c r="D1635" s="150" t="s">
        <v>177</v>
      </c>
      <c r="E1635" s="151" t="s">
        <v>19</v>
      </c>
      <c r="F1635" s="152" t="s">
        <v>213</v>
      </c>
      <c r="H1635" s="151" t="s">
        <v>19</v>
      </c>
      <c r="I1635" s="153"/>
      <c r="L1635" s="149"/>
      <c r="M1635" s="154"/>
      <c r="T1635" s="155"/>
      <c r="AT1635" s="151" t="s">
        <v>177</v>
      </c>
      <c r="AU1635" s="151" t="s">
        <v>85</v>
      </c>
      <c r="AV1635" s="12" t="s">
        <v>79</v>
      </c>
      <c r="AW1635" s="12" t="s">
        <v>33</v>
      </c>
      <c r="AX1635" s="12" t="s">
        <v>72</v>
      </c>
      <c r="AY1635" s="151" t="s">
        <v>166</v>
      </c>
    </row>
    <row r="1636" spans="2:65" s="12" customFormat="1">
      <c r="B1636" s="149"/>
      <c r="D1636" s="150" t="s">
        <v>177</v>
      </c>
      <c r="E1636" s="151" t="s">
        <v>19</v>
      </c>
      <c r="F1636" s="152" t="s">
        <v>278</v>
      </c>
      <c r="H1636" s="151" t="s">
        <v>19</v>
      </c>
      <c r="I1636" s="153"/>
      <c r="L1636" s="149"/>
      <c r="M1636" s="154"/>
      <c r="T1636" s="155"/>
      <c r="AT1636" s="151" t="s">
        <v>177</v>
      </c>
      <c r="AU1636" s="151" t="s">
        <v>85</v>
      </c>
      <c r="AV1636" s="12" t="s">
        <v>79</v>
      </c>
      <c r="AW1636" s="12" t="s">
        <v>33</v>
      </c>
      <c r="AX1636" s="12" t="s">
        <v>72</v>
      </c>
      <c r="AY1636" s="151" t="s">
        <v>166</v>
      </c>
    </row>
    <row r="1637" spans="2:65" s="13" customFormat="1">
      <c r="B1637" s="156"/>
      <c r="D1637" s="150" t="s">
        <v>177</v>
      </c>
      <c r="E1637" s="157" t="s">
        <v>19</v>
      </c>
      <c r="F1637" s="158" t="s">
        <v>1653</v>
      </c>
      <c r="H1637" s="159">
        <v>36.624000000000002</v>
      </c>
      <c r="I1637" s="160"/>
      <c r="L1637" s="156"/>
      <c r="M1637" s="161"/>
      <c r="T1637" s="162"/>
      <c r="AT1637" s="157" t="s">
        <v>177</v>
      </c>
      <c r="AU1637" s="157" t="s">
        <v>85</v>
      </c>
      <c r="AV1637" s="13" t="s">
        <v>85</v>
      </c>
      <c r="AW1637" s="13" t="s">
        <v>33</v>
      </c>
      <c r="AX1637" s="13" t="s">
        <v>72</v>
      </c>
      <c r="AY1637" s="157" t="s">
        <v>166</v>
      </c>
    </row>
    <row r="1638" spans="2:65" s="12" customFormat="1">
      <c r="B1638" s="149"/>
      <c r="D1638" s="150" t="s">
        <v>177</v>
      </c>
      <c r="E1638" s="151" t="s">
        <v>19</v>
      </c>
      <c r="F1638" s="152" t="s">
        <v>280</v>
      </c>
      <c r="H1638" s="151" t="s">
        <v>19</v>
      </c>
      <c r="I1638" s="153"/>
      <c r="L1638" s="149"/>
      <c r="M1638" s="154"/>
      <c r="T1638" s="155"/>
      <c r="AT1638" s="151" t="s">
        <v>177</v>
      </c>
      <c r="AU1638" s="151" t="s">
        <v>85</v>
      </c>
      <c r="AV1638" s="12" t="s">
        <v>79</v>
      </c>
      <c r="AW1638" s="12" t="s">
        <v>33</v>
      </c>
      <c r="AX1638" s="12" t="s">
        <v>72</v>
      </c>
      <c r="AY1638" s="151" t="s">
        <v>166</v>
      </c>
    </row>
    <row r="1639" spans="2:65" s="13" customFormat="1">
      <c r="B1639" s="156"/>
      <c r="D1639" s="150" t="s">
        <v>177</v>
      </c>
      <c r="E1639" s="157" t="s">
        <v>19</v>
      </c>
      <c r="F1639" s="158" t="s">
        <v>1654</v>
      </c>
      <c r="H1639" s="159">
        <v>26.207999999999998</v>
      </c>
      <c r="I1639" s="160"/>
      <c r="L1639" s="156"/>
      <c r="M1639" s="161"/>
      <c r="T1639" s="162"/>
      <c r="AT1639" s="157" t="s">
        <v>177</v>
      </c>
      <c r="AU1639" s="157" t="s">
        <v>85</v>
      </c>
      <c r="AV1639" s="13" t="s">
        <v>85</v>
      </c>
      <c r="AW1639" s="13" t="s">
        <v>33</v>
      </c>
      <c r="AX1639" s="13" t="s">
        <v>72</v>
      </c>
      <c r="AY1639" s="157" t="s">
        <v>166</v>
      </c>
    </row>
    <row r="1640" spans="2:65" s="12" customFormat="1">
      <c r="B1640" s="149"/>
      <c r="D1640" s="150" t="s">
        <v>177</v>
      </c>
      <c r="E1640" s="151" t="s">
        <v>19</v>
      </c>
      <c r="F1640" s="152" t="s">
        <v>218</v>
      </c>
      <c r="H1640" s="151" t="s">
        <v>19</v>
      </c>
      <c r="I1640" s="153"/>
      <c r="L1640" s="149"/>
      <c r="M1640" s="154"/>
      <c r="T1640" s="155"/>
      <c r="AT1640" s="151" t="s">
        <v>177</v>
      </c>
      <c r="AU1640" s="151" t="s">
        <v>85</v>
      </c>
      <c r="AV1640" s="12" t="s">
        <v>79</v>
      </c>
      <c r="AW1640" s="12" t="s">
        <v>33</v>
      </c>
      <c r="AX1640" s="12" t="s">
        <v>72</v>
      </c>
      <c r="AY1640" s="151" t="s">
        <v>166</v>
      </c>
    </row>
    <row r="1641" spans="2:65" s="12" customFormat="1">
      <c r="B1641" s="149"/>
      <c r="D1641" s="150" t="s">
        <v>177</v>
      </c>
      <c r="E1641" s="151" t="s">
        <v>19</v>
      </c>
      <c r="F1641" s="152" t="s">
        <v>278</v>
      </c>
      <c r="H1641" s="151" t="s">
        <v>19</v>
      </c>
      <c r="I1641" s="153"/>
      <c r="L1641" s="149"/>
      <c r="M1641" s="154"/>
      <c r="T1641" s="155"/>
      <c r="AT1641" s="151" t="s">
        <v>177</v>
      </c>
      <c r="AU1641" s="151" t="s">
        <v>85</v>
      </c>
      <c r="AV1641" s="12" t="s">
        <v>79</v>
      </c>
      <c r="AW1641" s="12" t="s">
        <v>33</v>
      </c>
      <c r="AX1641" s="12" t="s">
        <v>72</v>
      </c>
      <c r="AY1641" s="151" t="s">
        <v>166</v>
      </c>
    </row>
    <row r="1642" spans="2:65" s="13" customFormat="1">
      <c r="B1642" s="156"/>
      <c r="D1642" s="150" t="s">
        <v>177</v>
      </c>
      <c r="E1642" s="157" t="s">
        <v>19</v>
      </c>
      <c r="F1642" s="158" t="s">
        <v>1655</v>
      </c>
      <c r="H1642" s="159">
        <v>69.048000000000002</v>
      </c>
      <c r="I1642" s="160"/>
      <c r="L1642" s="156"/>
      <c r="M1642" s="161"/>
      <c r="T1642" s="162"/>
      <c r="AT1642" s="157" t="s">
        <v>177</v>
      </c>
      <c r="AU1642" s="157" t="s">
        <v>85</v>
      </c>
      <c r="AV1642" s="13" t="s">
        <v>85</v>
      </c>
      <c r="AW1642" s="13" t="s">
        <v>33</v>
      </c>
      <c r="AX1642" s="13" t="s">
        <v>72</v>
      </c>
      <c r="AY1642" s="157" t="s">
        <v>166</v>
      </c>
    </row>
    <row r="1643" spans="2:65" s="12" customFormat="1">
      <c r="B1643" s="149"/>
      <c r="D1643" s="150" t="s">
        <v>177</v>
      </c>
      <c r="E1643" s="151" t="s">
        <v>19</v>
      </c>
      <c r="F1643" s="152" t="s">
        <v>280</v>
      </c>
      <c r="H1643" s="151" t="s">
        <v>19</v>
      </c>
      <c r="I1643" s="153"/>
      <c r="L1643" s="149"/>
      <c r="M1643" s="154"/>
      <c r="T1643" s="155"/>
      <c r="AT1643" s="151" t="s">
        <v>177</v>
      </c>
      <c r="AU1643" s="151" t="s">
        <v>85</v>
      </c>
      <c r="AV1643" s="12" t="s">
        <v>79</v>
      </c>
      <c r="AW1643" s="12" t="s">
        <v>33</v>
      </c>
      <c r="AX1643" s="12" t="s">
        <v>72</v>
      </c>
      <c r="AY1643" s="151" t="s">
        <v>166</v>
      </c>
    </row>
    <row r="1644" spans="2:65" s="13" customFormat="1">
      <c r="B1644" s="156"/>
      <c r="D1644" s="150" t="s">
        <v>177</v>
      </c>
      <c r="E1644" s="157" t="s">
        <v>19</v>
      </c>
      <c r="F1644" s="158" t="s">
        <v>1656</v>
      </c>
      <c r="H1644" s="159">
        <v>61.152000000000001</v>
      </c>
      <c r="I1644" s="160"/>
      <c r="L1644" s="156"/>
      <c r="M1644" s="161"/>
      <c r="T1644" s="162"/>
      <c r="AT1644" s="157" t="s">
        <v>177</v>
      </c>
      <c r="AU1644" s="157" t="s">
        <v>85</v>
      </c>
      <c r="AV1644" s="13" t="s">
        <v>85</v>
      </c>
      <c r="AW1644" s="13" t="s">
        <v>33</v>
      </c>
      <c r="AX1644" s="13" t="s">
        <v>72</v>
      </c>
      <c r="AY1644" s="157" t="s">
        <v>166</v>
      </c>
    </row>
    <row r="1645" spans="2:65" s="15" customFormat="1">
      <c r="B1645" s="170"/>
      <c r="D1645" s="150" t="s">
        <v>177</v>
      </c>
      <c r="E1645" s="171" t="s">
        <v>19</v>
      </c>
      <c r="F1645" s="172" t="s">
        <v>228</v>
      </c>
      <c r="H1645" s="173">
        <v>193.03199999999998</v>
      </c>
      <c r="I1645" s="174"/>
      <c r="L1645" s="170"/>
      <c r="M1645" s="175"/>
      <c r="T1645" s="176"/>
      <c r="AT1645" s="171" t="s">
        <v>177</v>
      </c>
      <c r="AU1645" s="171" t="s">
        <v>85</v>
      </c>
      <c r="AV1645" s="15" t="s">
        <v>173</v>
      </c>
      <c r="AW1645" s="15" t="s">
        <v>33</v>
      </c>
      <c r="AX1645" s="15" t="s">
        <v>79</v>
      </c>
      <c r="AY1645" s="171" t="s">
        <v>166</v>
      </c>
    </row>
    <row r="1646" spans="2:65" s="1" customFormat="1" ht="16.5" customHeight="1">
      <c r="B1646" s="33"/>
      <c r="C1646" s="132" t="s">
        <v>1657</v>
      </c>
      <c r="D1646" s="132" t="s">
        <v>168</v>
      </c>
      <c r="E1646" s="133" t="s">
        <v>1658</v>
      </c>
      <c r="F1646" s="134" t="s">
        <v>1659</v>
      </c>
      <c r="G1646" s="135" t="s">
        <v>232</v>
      </c>
      <c r="H1646" s="136">
        <v>18.96</v>
      </c>
      <c r="I1646" s="137"/>
      <c r="J1646" s="138">
        <f>ROUND(I1646*H1646,2)</f>
        <v>0</v>
      </c>
      <c r="K1646" s="134" t="s">
        <v>172</v>
      </c>
      <c r="L1646" s="33"/>
      <c r="M1646" s="139" t="s">
        <v>19</v>
      </c>
      <c r="N1646" s="140" t="s">
        <v>44</v>
      </c>
      <c r="P1646" s="141">
        <f>O1646*H1646</f>
        <v>0</v>
      </c>
      <c r="Q1646" s="141">
        <v>1.2E-4</v>
      </c>
      <c r="R1646" s="141">
        <f>Q1646*H1646</f>
        <v>2.2752000000000002E-3</v>
      </c>
      <c r="S1646" s="141">
        <v>0</v>
      </c>
      <c r="T1646" s="142">
        <f>S1646*H1646</f>
        <v>0</v>
      </c>
      <c r="AR1646" s="143" t="s">
        <v>291</v>
      </c>
      <c r="AT1646" s="143" t="s">
        <v>168</v>
      </c>
      <c r="AU1646" s="143" t="s">
        <v>85</v>
      </c>
      <c r="AY1646" s="18" t="s">
        <v>166</v>
      </c>
      <c r="BE1646" s="144">
        <f>IF(N1646="základní",J1646,0)</f>
        <v>0</v>
      </c>
      <c r="BF1646" s="144">
        <f>IF(N1646="snížená",J1646,0)</f>
        <v>0</v>
      </c>
      <c r="BG1646" s="144">
        <f>IF(N1646="zákl. přenesená",J1646,0)</f>
        <v>0</v>
      </c>
      <c r="BH1646" s="144">
        <f>IF(N1646="sníž. přenesená",J1646,0)</f>
        <v>0</v>
      </c>
      <c r="BI1646" s="144">
        <f>IF(N1646="nulová",J1646,0)</f>
        <v>0</v>
      </c>
      <c r="BJ1646" s="18" t="s">
        <v>85</v>
      </c>
      <c r="BK1646" s="144">
        <f>ROUND(I1646*H1646,2)</f>
        <v>0</v>
      </c>
      <c r="BL1646" s="18" t="s">
        <v>291</v>
      </c>
      <c r="BM1646" s="143" t="s">
        <v>1660</v>
      </c>
    </row>
    <row r="1647" spans="2:65" s="1" customFormat="1">
      <c r="B1647" s="33"/>
      <c r="D1647" s="145" t="s">
        <v>175</v>
      </c>
      <c r="F1647" s="146" t="s">
        <v>1661</v>
      </c>
      <c r="I1647" s="147"/>
      <c r="L1647" s="33"/>
      <c r="M1647" s="148"/>
      <c r="T1647" s="54"/>
      <c r="AT1647" s="18" t="s">
        <v>175</v>
      </c>
      <c r="AU1647" s="18" t="s">
        <v>85</v>
      </c>
    </row>
    <row r="1648" spans="2:65" s="12" customFormat="1">
      <c r="B1648" s="149"/>
      <c r="D1648" s="150" t="s">
        <v>177</v>
      </c>
      <c r="E1648" s="151" t="s">
        <v>19</v>
      </c>
      <c r="F1648" s="152" t="s">
        <v>1662</v>
      </c>
      <c r="H1648" s="151" t="s">
        <v>19</v>
      </c>
      <c r="I1648" s="153"/>
      <c r="L1648" s="149"/>
      <c r="M1648" s="154"/>
      <c r="T1648" s="155"/>
      <c r="AT1648" s="151" t="s">
        <v>177</v>
      </c>
      <c r="AU1648" s="151" t="s">
        <v>85</v>
      </c>
      <c r="AV1648" s="12" t="s">
        <v>79</v>
      </c>
      <c r="AW1648" s="12" t="s">
        <v>33</v>
      </c>
      <c r="AX1648" s="12" t="s">
        <v>72</v>
      </c>
      <c r="AY1648" s="151" t="s">
        <v>166</v>
      </c>
    </row>
    <row r="1649" spans="2:65" s="13" customFormat="1">
      <c r="B1649" s="156"/>
      <c r="D1649" s="150" t="s">
        <v>177</v>
      </c>
      <c r="E1649" s="157" t="s">
        <v>19</v>
      </c>
      <c r="F1649" s="158" t="s">
        <v>1663</v>
      </c>
      <c r="H1649" s="159">
        <v>17.28</v>
      </c>
      <c r="I1649" s="160"/>
      <c r="L1649" s="156"/>
      <c r="M1649" s="161"/>
      <c r="T1649" s="162"/>
      <c r="AT1649" s="157" t="s">
        <v>177</v>
      </c>
      <c r="AU1649" s="157" t="s">
        <v>85</v>
      </c>
      <c r="AV1649" s="13" t="s">
        <v>85</v>
      </c>
      <c r="AW1649" s="13" t="s">
        <v>33</v>
      </c>
      <c r="AX1649" s="13" t="s">
        <v>72</v>
      </c>
      <c r="AY1649" s="157" t="s">
        <v>166</v>
      </c>
    </row>
    <row r="1650" spans="2:65" s="13" customFormat="1">
      <c r="B1650" s="156"/>
      <c r="D1650" s="150" t="s">
        <v>177</v>
      </c>
      <c r="E1650" s="157" t="s">
        <v>19</v>
      </c>
      <c r="F1650" s="158" t="s">
        <v>1664</v>
      </c>
      <c r="H1650" s="159">
        <v>1.68</v>
      </c>
      <c r="I1650" s="160"/>
      <c r="L1650" s="156"/>
      <c r="M1650" s="161"/>
      <c r="T1650" s="162"/>
      <c r="AT1650" s="157" t="s">
        <v>177</v>
      </c>
      <c r="AU1650" s="157" t="s">
        <v>85</v>
      </c>
      <c r="AV1650" s="13" t="s">
        <v>85</v>
      </c>
      <c r="AW1650" s="13" t="s">
        <v>33</v>
      </c>
      <c r="AX1650" s="13" t="s">
        <v>72</v>
      </c>
      <c r="AY1650" s="157" t="s">
        <v>166</v>
      </c>
    </row>
    <row r="1651" spans="2:65" s="15" customFormat="1">
      <c r="B1651" s="170"/>
      <c r="D1651" s="150" t="s">
        <v>177</v>
      </c>
      <c r="E1651" s="171" t="s">
        <v>19</v>
      </c>
      <c r="F1651" s="172" t="s">
        <v>228</v>
      </c>
      <c r="H1651" s="173">
        <v>18.96</v>
      </c>
      <c r="I1651" s="174"/>
      <c r="L1651" s="170"/>
      <c r="M1651" s="175"/>
      <c r="T1651" s="176"/>
      <c r="AT1651" s="171" t="s">
        <v>177</v>
      </c>
      <c r="AU1651" s="171" t="s">
        <v>85</v>
      </c>
      <c r="AV1651" s="15" t="s">
        <v>173</v>
      </c>
      <c r="AW1651" s="15" t="s">
        <v>33</v>
      </c>
      <c r="AX1651" s="15" t="s">
        <v>79</v>
      </c>
      <c r="AY1651" s="171" t="s">
        <v>166</v>
      </c>
    </row>
    <row r="1652" spans="2:65" s="1" customFormat="1" ht="16.5" customHeight="1">
      <c r="B1652" s="33"/>
      <c r="C1652" s="132" t="s">
        <v>1665</v>
      </c>
      <c r="D1652" s="132" t="s">
        <v>168</v>
      </c>
      <c r="E1652" s="133" t="s">
        <v>1666</v>
      </c>
      <c r="F1652" s="134" t="s">
        <v>1667</v>
      </c>
      <c r="G1652" s="135" t="s">
        <v>232</v>
      </c>
      <c r="H1652" s="136">
        <v>18.96</v>
      </c>
      <c r="I1652" s="137"/>
      <c r="J1652" s="138">
        <f>ROUND(I1652*H1652,2)</f>
        <v>0</v>
      </c>
      <c r="K1652" s="134" t="s">
        <v>656</v>
      </c>
      <c r="L1652" s="33"/>
      <c r="M1652" s="139" t="s">
        <v>19</v>
      </c>
      <c r="N1652" s="140" t="s">
        <v>44</v>
      </c>
      <c r="P1652" s="141">
        <f>O1652*H1652</f>
        <v>0</v>
      </c>
      <c r="Q1652" s="141">
        <v>1.2E-4</v>
      </c>
      <c r="R1652" s="141">
        <f>Q1652*H1652</f>
        <v>2.2752000000000002E-3</v>
      </c>
      <c r="S1652" s="141">
        <v>0</v>
      </c>
      <c r="T1652" s="142">
        <f>S1652*H1652</f>
        <v>0</v>
      </c>
      <c r="AR1652" s="143" t="s">
        <v>291</v>
      </c>
      <c r="AT1652" s="143" t="s">
        <v>168</v>
      </c>
      <c r="AU1652" s="143" t="s">
        <v>85</v>
      </c>
      <c r="AY1652" s="18" t="s">
        <v>166</v>
      </c>
      <c r="BE1652" s="144">
        <f>IF(N1652="základní",J1652,0)</f>
        <v>0</v>
      </c>
      <c r="BF1652" s="144">
        <f>IF(N1652="snížená",J1652,0)</f>
        <v>0</v>
      </c>
      <c r="BG1652" s="144">
        <f>IF(N1652="zákl. přenesená",J1652,0)</f>
        <v>0</v>
      </c>
      <c r="BH1652" s="144">
        <f>IF(N1652="sníž. přenesená",J1652,0)</f>
        <v>0</v>
      </c>
      <c r="BI1652" s="144">
        <f>IF(N1652="nulová",J1652,0)</f>
        <v>0</v>
      </c>
      <c r="BJ1652" s="18" t="s">
        <v>85</v>
      </c>
      <c r="BK1652" s="144">
        <f>ROUND(I1652*H1652,2)</f>
        <v>0</v>
      </c>
      <c r="BL1652" s="18" t="s">
        <v>291</v>
      </c>
      <c r="BM1652" s="143" t="s">
        <v>1668</v>
      </c>
    </row>
    <row r="1653" spans="2:65" s="1" customFormat="1">
      <c r="B1653" s="33"/>
      <c r="D1653" s="145" t="s">
        <v>175</v>
      </c>
      <c r="F1653" s="146" t="s">
        <v>1669</v>
      </c>
      <c r="I1653" s="147"/>
      <c r="L1653" s="33"/>
      <c r="M1653" s="148"/>
      <c r="T1653" s="54"/>
      <c r="AT1653" s="18" t="s">
        <v>175</v>
      </c>
      <c r="AU1653" s="18" t="s">
        <v>85</v>
      </c>
    </row>
    <row r="1654" spans="2:65" s="11" customFormat="1" ht="22.9" customHeight="1">
      <c r="B1654" s="120"/>
      <c r="D1654" s="121" t="s">
        <v>71</v>
      </c>
      <c r="E1654" s="130" t="s">
        <v>1670</v>
      </c>
      <c r="F1654" s="130" t="s">
        <v>1671</v>
      </c>
      <c r="I1654" s="123"/>
      <c r="J1654" s="131">
        <f>BK1654</f>
        <v>0</v>
      </c>
      <c r="L1654" s="120"/>
      <c r="M1654" s="125"/>
      <c r="P1654" s="126">
        <f>SUM(P1655:P1865)</f>
        <v>0</v>
      </c>
      <c r="R1654" s="126">
        <f>SUM(R1655:R1865)</f>
        <v>1.5350405</v>
      </c>
      <c r="T1654" s="127">
        <f>SUM(T1655:T1865)</f>
        <v>0.22505411</v>
      </c>
      <c r="AR1654" s="121" t="s">
        <v>85</v>
      </c>
      <c r="AT1654" s="128" t="s">
        <v>71</v>
      </c>
      <c r="AU1654" s="128" t="s">
        <v>79</v>
      </c>
      <c r="AY1654" s="121" t="s">
        <v>166</v>
      </c>
      <c r="BK1654" s="129">
        <f>SUM(BK1655:BK1865)</f>
        <v>0</v>
      </c>
    </row>
    <row r="1655" spans="2:65" s="1" customFormat="1" ht="16.5" customHeight="1">
      <c r="B1655" s="33"/>
      <c r="C1655" s="132" t="s">
        <v>1672</v>
      </c>
      <c r="D1655" s="132" t="s">
        <v>168</v>
      </c>
      <c r="E1655" s="133" t="s">
        <v>1673</v>
      </c>
      <c r="F1655" s="134" t="s">
        <v>1674</v>
      </c>
      <c r="G1655" s="135" t="s">
        <v>232</v>
      </c>
      <c r="H1655" s="136">
        <v>725.98099999999999</v>
      </c>
      <c r="I1655" s="137"/>
      <c r="J1655" s="138">
        <f>ROUND(I1655*H1655,2)</f>
        <v>0</v>
      </c>
      <c r="K1655" s="134" t="s">
        <v>172</v>
      </c>
      <c r="L1655" s="33"/>
      <c r="M1655" s="139" t="s">
        <v>19</v>
      </c>
      <c r="N1655" s="140" t="s">
        <v>44</v>
      </c>
      <c r="P1655" s="141">
        <f>O1655*H1655</f>
        <v>0</v>
      </c>
      <c r="Q1655" s="141">
        <v>1E-3</v>
      </c>
      <c r="R1655" s="141">
        <f>Q1655*H1655</f>
        <v>0.72598099999999999</v>
      </c>
      <c r="S1655" s="141">
        <v>3.1E-4</v>
      </c>
      <c r="T1655" s="142">
        <f>S1655*H1655</f>
        <v>0.22505411</v>
      </c>
      <c r="AR1655" s="143" t="s">
        <v>291</v>
      </c>
      <c r="AT1655" s="143" t="s">
        <v>168</v>
      </c>
      <c r="AU1655" s="143" t="s">
        <v>85</v>
      </c>
      <c r="AY1655" s="18" t="s">
        <v>166</v>
      </c>
      <c r="BE1655" s="144">
        <f>IF(N1655="základní",J1655,0)</f>
        <v>0</v>
      </c>
      <c r="BF1655" s="144">
        <f>IF(N1655="snížená",J1655,0)</f>
        <v>0</v>
      </c>
      <c r="BG1655" s="144">
        <f>IF(N1655="zákl. přenesená",J1655,0)</f>
        <v>0</v>
      </c>
      <c r="BH1655" s="144">
        <f>IF(N1655="sníž. přenesená",J1655,0)</f>
        <v>0</v>
      </c>
      <c r="BI1655" s="144">
        <f>IF(N1655="nulová",J1655,0)</f>
        <v>0</v>
      </c>
      <c r="BJ1655" s="18" t="s">
        <v>85</v>
      </c>
      <c r="BK1655" s="144">
        <f>ROUND(I1655*H1655,2)</f>
        <v>0</v>
      </c>
      <c r="BL1655" s="18" t="s">
        <v>291</v>
      </c>
      <c r="BM1655" s="143" t="s">
        <v>1675</v>
      </c>
    </row>
    <row r="1656" spans="2:65" s="1" customFormat="1">
      <c r="B1656" s="33"/>
      <c r="D1656" s="145" t="s">
        <v>175</v>
      </c>
      <c r="F1656" s="146" t="s">
        <v>1676</v>
      </c>
      <c r="I1656" s="147"/>
      <c r="L1656" s="33"/>
      <c r="M1656" s="148"/>
      <c r="T1656" s="54"/>
      <c r="AT1656" s="18" t="s">
        <v>175</v>
      </c>
      <c r="AU1656" s="18" t="s">
        <v>85</v>
      </c>
    </row>
    <row r="1657" spans="2:65" s="12" customFormat="1">
      <c r="B1657" s="149"/>
      <c r="D1657" s="150" t="s">
        <v>177</v>
      </c>
      <c r="E1657" s="151" t="s">
        <v>19</v>
      </c>
      <c r="F1657" s="152" t="s">
        <v>1677</v>
      </c>
      <c r="H1657" s="151" t="s">
        <v>19</v>
      </c>
      <c r="I1657" s="153"/>
      <c r="L1657" s="149"/>
      <c r="M1657" s="154"/>
      <c r="T1657" s="155"/>
      <c r="AT1657" s="151" t="s">
        <v>177</v>
      </c>
      <c r="AU1657" s="151" t="s">
        <v>85</v>
      </c>
      <c r="AV1657" s="12" t="s">
        <v>79</v>
      </c>
      <c r="AW1657" s="12" t="s">
        <v>33</v>
      </c>
      <c r="AX1657" s="12" t="s">
        <v>72</v>
      </c>
      <c r="AY1657" s="151" t="s">
        <v>166</v>
      </c>
    </row>
    <row r="1658" spans="2:65" s="12" customFormat="1">
      <c r="B1658" s="149"/>
      <c r="D1658" s="150" t="s">
        <v>177</v>
      </c>
      <c r="E1658" s="151" t="s">
        <v>19</v>
      </c>
      <c r="F1658" s="152" t="s">
        <v>213</v>
      </c>
      <c r="H1658" s="151" t="s">
        <v>19</v>
      </c>
      <c r="I1658" s="153"/>
      <c r="L1658" s="149"/>
      <c r="M1658" s="154"/>
      <c r="T1658" s="155"/>
      <c r="AT1658" s="151" t="s">
        <v>177</v>
      </c>
      <c r="AU1658" s="151" t="s">
        <v>85</v>
      </c>
      <c r="AV1658" s="12" t="s">
        <v>79</v>
      </c>
      <c r="AW1658" s="12" t="s">
        <v>33</v>
      </c>
      <c r="AX1658" s="12" t="s">
        <v>72</v>
      </c>
      <c r="AY1658" s="151" t="s">
        <v>166</v>
      </c>
    </row>
    <row r="1659" spans="2:65" s="13" customFormat="1">
      <c r="B1659" s="156"/>
      <c r="D1659" s="150" t="s">
        <v>177</v>
      </c>
      <c r="E1659" s="157" t="s">
        <v>19</v>
      </c>
      <c r="F1659" s="158" t="s">
        <v>1678</v>
      </c>
      <c r="H1659" s="159">
        <v>2.165</v>
      </c>
      <c r="I1659" s="160"/>
      <c r="L1659" s="156"/>
      <c r="M1659" s="161"/>
      <c r="T1659" s="162"/>
      <c r="AT1659" s="157" t="s">
        <v>177</v>
      </c>
      <c r="AU1659" s="157" t="s">
        <v>85</v>
      </c>
      <c r="AV1659" s="13" t="s">
        <v>85</v>
      </c>
      <c r="AW1659" s="13" t="s">
        <v>33</v>
      </c>
      <c r="AX1659" s="13" t="s">
        <v>72</v>
      </c>
      <c r="AY1659" s="157" t="s">
        <v>166</v>
      </c>
    </row>
    <row r="1660" spans="2:65" s="13" customFormat="1">
      <c r="B1660" s="156"/>
      <c r="D1660" s="150" t="s">
        <v>177</v>
      </c>
      <c r="E1660" s="157" t="s">
        <v>19</v>
      </c>
      <c r="F1660" s="158" t="s">
        <v>1679</v>
      </c>
      <c r="H1660" s="159">
        <v>2.0910000000000002</v>
      </c>
      <c r="I1660" s="160"/>
      <c r="L1660" s="156"/>
      <c r="M1660" s="161"/>
      <c r="T1660" s="162"/>
      <c r="AT1660" s="157" t="s">
        <v>177</v>
      </c>
      <c r="AU1660" s="157" t="s">
        <v>85</v>
      </c>
      <c r="AV1660" s="13" t="s">
        <v>85</v>
      </c>
      <c r="AW1660" s="13" t="s">
        <v>33</v>
      </c>
      <c r="AX1660" s="13" t="s">
        <v>72</v>
      </c>
      <c r="AY1660" s="157" t="s">
        <v>166</v>
      </c>
    </row>
    <row r="1661" spans="2:65" s="13" customFormat="1">
      <c r="B1661" s="156"/>
      <c r="D1661" s="150" t="s">
        <v>177</v>
      </c>
      <c r="E1661" s="157" t="s">
        <v>19</v>
      </c>
      <c r="F1661" s="158" t="s">
        <v>1680</v>
      </c>
      <c r="H1661" s="159">
        <v>2.113</v>
      </c>
      <c r="I1661" s="160"/>
      <c r="L1661" s="156"/>
      <c r="M1661" s="161"/>
      <c r="T1661" s="162"/>
      <c r="AT1661" s="157" t="s">
        <v>177</v>
      </c>
      <c r="AU1661" s="157" t="s">
        <v>85</v>
      </c>
      <c r="AV1661" s="13" t="s">
        <v>85</v>
      </c>
      <c r="AW1661" s="13" t="s">
        <v>33</v>
      </c>
      <c r="AX1661" s="13" t="s">
        <v>72</v>
      </c>
      <c r="AY1661" s="157" t="s">
        <v>166</v>
      </c>
    </row>
    <row r="1662" spans="2:65" s="13" customFormat="1">
      <c r="B1662" s="156"/>
      <c r="D1662" s="150" t="s">
        <v>177</v>
      </c>
      <c r="E1662" s="157" t="s">
        <v>19</v>
      </c>
      <c r="F1662" s="158" t="s">
        <v>1681</v>
      </c>
      <c r="H1662" s="159">
        <v>15.288</v>
      </c>
      <c r="I1662" s="160"/>
      <c r="L1662" s="156"/>
      <c r="M1662" s="161"/>
      <c r="T1662" s="162"/>
      <c r="AT1662" s="157" t="s">
        <v>177</v>
      </c>
      <c r="AU1662" s="157" t="s">
        <v>85</v>
      </c>
      <c r="AV1662" s="13" t="s">
        <v>85</v>
      </c>
      <c r="AW1662" s="13" t="s">
        <v>33</v>
      </c>
      <c r="AX1662" s="13" t="s">
        <v>72</v>
      </c>
      <c r="AY1662" s="157" t="s">
        <v>166</v>
      </c>
    </row>
    <row r="1663" spans="2:65" s="13" customFormat="1">
      <c r="B1663" s="156"/>
      <c r="D1663" s="150" t="s">
        <v>177</v>
      </c>
      <c r="E1663" s="157" t="s">
        <v>19</v>
      </c>
      <c r="F1663" s="158" t="s">
        <v>1682</v>
      </c>
      <c r="H1663" s="159">
        <v>27.46</v>
      </c>
      <c r="I1663" s="160"/>
      <c r="L1663" s="156"/>
      <c r="M1663" s="161"/>
      <c r="T1663" s="162"/>
      <c r="AT1663" s="157" t="s">
        <v>177</v>
      </c>
      <c r="AU1663" s="157" t="s">
        <v>85</v>
      </c>
      <c r="AV1663" s="13" t="s">
        <v>85</v>
      </c>
      <c r="AW1663" s="13" t="s">
        <v>33</v>
      </c>
      <c r="AX1663" s="13" t="s">
        <v>72</v>
      </c>
      <c r="AY1663" s="157" t="s">
        <v>166</v>
      </c>
    </row>
    <row r="1664" spans="2:65" s="13" customFormat="1">
      <c r="B1664" s="156"/>
      <c r="D1664" s="150" t="s">
        <v>177</v>
      </c>
      <c r="E1664" s="157" t="s">
        <v>19</v>
      </c>
      <c r="F1664" s="158" t="s">
        <v>1683</v>
      </c>
      <c r="H1664" s="159">
        <v>17.440999999999999</v>
      </c>
      <c r="I1664" s="160"/>
      <c r="L1664" s="156"/>
      <c r="M1664" s="161"/>
      <c r="T1664" s="162"/>
      <c r="AT1664" s="157" t="s">
        <v>177</v>
      </c>
      <c r="AU1664" s="157" t="s">
        <v>85</v>
      </c>
      <c r="AV1664" s="13" t="s">
        <v>85</v>
      </c>
      <c r="AW1664" s="13" t="s">
        <v>33</v>
      </c>
      <c r="AX1664" s="13" t="s">
        <v>72</v>
      </c>
      <c r="AY1664" s="157" t="s">
        <v>166</v>
      </c>
    </row>
    <row r="1665" spans="2:51" s="13" customFormat="1">
      <c r="B1665" s="156"/>
      <c r="D1665" s="150" t="s">
        <v>177</v>
      </c>
      <c r="E1665" s="157" t="s">
        <v>19</v>
      </c>
      <c r="F1665" s="158" t="s">
        <v>1684</v>
      </c>
      <c r="H1665" s="159">
        <v>1.4390000000000001</v>
      </c>
      <c r="I1665" s="160"/>
      <c r="L1665" s="156"/>
      <c r="M1665" s="161"/>
      <c r="T1665" s="162"/>
      <c r="AT1665" s="157" t="s">
        <v>177</v>
      </c>
      <c r="AU1665" s="157" t="s">
        <v>85</v>
      </c>
      <c r="AV1665" s="13" t="s">
        <v>85</v>
      </c>
      <c r="AW1665" s="13" t="s">
        <v>33</v>
      </c>
      <c r="AX1665" s="13" t="s">
        <v>72</v>
      </c>
      <c r="AY1665" s="157" t="s">
        <v>166</v>
      </c>
    </row>
    <row r="1666" spans="2:51" s="13" customFormat="1">
      <c r="B1666" s="156"/>
      <c r="D1666" s="150" t="s">
        <v>177</v>
      </c>
      <c r="E1666" s="157" t="s">
        <v>19</v>
      </c>
      <c r="F1666" s="158" t="s">
        <v>1685</v>
      </c>
      <c r="H1666" s="159">
        <v>9.4689999999999994</v>
      </c>
      <c r="I1666" s="160"/>
      <c r="L1666" s="156"/>
      <c r="M1666" s="161"/>
      <c r="T1666" s="162"/>
      <c r="AT1666" s="157" t="s">
        <v>177</v>
      </c>
      <c r="AU1666" s="157" t="s">
        <v>85</v>
      </c>
      <c r="AV1666" s="13" t="s">
        <v>85</v>
      </c>
      <c r="AW1666" s="13" t="s">
        <v>33</v>
      </c>
      <c r="AX1666" s="13" t="s">
        <v>72</v>
      </c>
      <c r="AY1666" s="157" t="s">
        <v>166</v>
      </c>
    </row>
    <row r="1667" spans="2:51" s="13" customFormat="1">
      <c r="B1667" s="156"/>
      <c r="D1667" s="150" t="s">
        <v>177</v>
      </c>
      <c r="E1667" s="157" t="s">
        <v>19</v>
      </c>
      <c r="F1667" s="158" t="s">
        <v>1686</v>
      </c>
      <c r="H1667" s="159">
        <v>8.2219999999999995</v>
      </c>
      <c r="I1667" s="160"/>
      <c r="L1667" s="156"/>
      <c r="M1667" s="161"/>
      <c r="T1667" s="162"/>
      <c r="AT1667" s="157" t="s">
        <v>177</v>
      </c>
      <c r="AU1667" s="157" t="s">
        <v>85</v>
      </c>
      <c r="AV1667" s="13" t="s">
        <v>85</v>
      </c>
      <c r="AW1667" s="13" t="s">
        <v>33</v>
      </c>
      <c r="AX1667" s="13" t="s">
        <v>72</v>
      </c>
      <c r="AY1667" s="157" t="s">
        <v>166</v>
      </c>
    </row>
    <row r="1668" spans="2:51" s="13" customFormat="1">
      <c r="B1668" s="156"/>
      <c r="D1668" s="150" t="s">
        <v>177</v>
      </c>
      <c r="E1668" s="157" t="s">
        <v>19</v>
      </c>
      <c r="F1668" s="158" t="s">
        <v>1687</v>
      </c>
      <c r="H1668" s="159">
        <v>16.004000000000001</v>
      </c>
      <c r="I1668" s="160"/>
      <c r="L1668" s="156"/>
      <c r="M1668" s="161"/>
      <c r="T1668" s="162"/>
      <c r="AT1668" s="157" t="s">
        <v>177</v>
      </c>
      <c r="AU1668" s="157" t="s">
        <v>85</v>
      </c>
      <c r="AV1668" s="13" t="s">
        <v>85</v>
      </c>
      <c r="AW1668" s="13" t="s">
        <v>33</v>
      </c>
      <c r="AX1668" s="13" t="s">
        <v>72</v>
      </c>
      <c r="AY1668" s="157" t="s">
        <v>166</v>
      </c>
    </row>
    <row r="1669" spans="2:51" s="14" customFormat="1">
      <c r="B1669" s="163"/>
      <c r="D1669" s="150" t="s">
        <v>177</v>
      </c>
      <c r="E1669" s="164" t="s">
        <v>19</v>
      </c>
      <c r="F1669" s="165" t="s">
        <v>217</v>
      </c>
      <c r="H1669" s="166">
        <v>101.69200000000001</v>
      </c>
      <c r="I1669" s="167"/>
      <c r="L1669" s="163"/>
      <c r="M1669" s="168"/>
      <c r="T1669" s="169"/>
      <c r="AT1669" s="164" t="s">
        <v>177</v>
      </c>
      <c r="AU1669" s="164" t="s">
        <v>85</v>
      </c>
      <c r="AV1669" s="14" t="s">
        <v>184</v>
      </c>
      <c r="AW1669" s="14" t="s">
        <v>33</v>
      </c>
      <c r="AX1669" s="14" t="s">
        <v>72</v>
      </c>
      <c r="AY1669" s="164" t="s">
        <v>166</v>
      </c>
    </row>
    <row r="1670" spans="2:51" s="12" customFormat="1">
      <c r="B1670" s="149"/>
      <c r="D1670" s="150" t="s">
        <v>177</v>
      </c>
      <c r="E1670" s="151" t="s">
        <v>19</v>
      </c>
      <c r="F1670" s="152" t="s">
        <v>218</v>
      </c>
      <c r="H1670" s="151" t="s">
        <v>19</v>
      </c>
      <c r="I1670" s="153"/>
      <c r="L1670" s="149"/>
      <c r="M1670" s="154"/>
      <c r="T1670" s="155"/>
      <c r="AT1670" s="151" t="s">
        <v>177</v>
      </c>
      <c r="AU1670" s="151" t="s">
        <v>85</v>
      </c>
      <c r="AV1670" s="12" t="s">
        <v>79</v>
      </c>
      <c r="AW1670" s="12" t="s">
        <v>33</v>
      </c>
      <c r="AX1670" s="12" t="s">
        <v>72</v>
      </c>
      <c r="AY1670" s="151" t="s">
        <v>166</v>
      </c>
    </row>
    <row r="1671" spans="2:51" s="13" customFormat="1">
      <c r="B1671" s="156"/>
      <c r="D1671" s="150" t="s">
        <v>177</v>
      </c>
      <c r="E1671" s="157" t="s">
        <v>19</v>
      </c>
      <c r="F1671" s="158" t="s">
        <v>1688</v>
      </c>
      <c r="H1671" s="159">
        <v>112.30800000000001</v>
      </c>
      <c r="I1671" s="160"/>
      <c r="L1671" s="156"/>
      <c r="M1671" s="161"/>
      <c r="T1671" s="162"/>
      <c r="AT1671" s="157" t="s">
        <v>177</v>
      </c>
      <c r="AU1671" s="157" t="s">
        <v>85</v>
      </c>
      <c r="AV1671" s="13" t="s">
        <v>85</v>
      </c>
      <c r="AW1671" s="13" t="s">
        <v>33</v>
      </c>
      <c r="AX1671" s="13" t="s">
        <v>72</v>
      </c>
      <c r="AY1671" s="157" t="s">
        <v>166</v>
      </c>
    </row>
    <row r="1672" spans="2:51" s="13" customFormat="1">
      <c r="B1672" s="156"/>
      <c r="D1672" s="150" t="s">
        <v>177</v>
      </c>
      <c r="E1672" s="157" t="s">
        <v>19</v>
      </c>
      <c r="F1672" s="158" t="s">
        <v>1689</v>
      </c>
      <c r="H1672" s="159">
        <v>8.4000000000000005E-2</v>
      </c>
      <c r="I1672" s="160"/>
      <c r="L1672" s="156"/>
      <c r="M1672" s="161"/>
      <c r="T1672" s="162"/>
      <c r="AT1672" s="157" t="s">
        <v>177</v>
      </c>
      <c r="AU1672" s="157" t="s">
        <v>85</v>
      </c>
      <c r="AV1672" s="13" t="s">
        <v>85</v>
      </c>
      <c r="AW1672" s="13" t="s">
        <v>33</v>
      </c>
      <c r="AX1672" s="13" t="s">
        <v>72</v>
      </c>
      <c r="AY1672" s="157" t="s">
        <v>166</v>
      </c>
    </row>
    <row r="1673" spans="2:51" s="13" customFormat="1">
      <c r="B1673" s="156"/>
      <c r="D1673" s="150" t="s">
        <v>177</v>
      </c>
      <c r="E1673" s="157" t="s">
        <v>19</v>
      </c>
      <c r="F1673" s="158" t="s">
        <v>1690</v>
      </c>
      <c r="H1673" s="159">
        <v>-0.112</v>
      </c>
      <c r="I1673" s="160"/>
      <c r="L1673" s="156"/>
      <c r="M1673" s="161"/>
      <c r="T1673" s="162"/>
      <c r="AT1673" s="157" t="s">
        <v>177</v>
      </c>
      <c r="AU1673" s="157" t="s">
        <v>85</v>
      </c>
      <c r="AV1673" s="13" t="s">
        <v>85</v>
      </c>
      <c r="AW1673" s="13" t="s">
        <v>33</v>
      </c>
      <c r="AX1673" s="13" t="s">
        <v>72</v>
      </c>
      <c r="AY1673" s="157" t="s">
        <v>166</v>
      </c>
    </row>
    <row r="1674" spans="2:51" s="13" customFormat="1">
      <c r="B1674" s="156"/>
      <c r="D1674" s="150" t="s">
        <v>177</v>
      </c>
      <c r="E1674" s="157" t="s">
        <v>19</v>
      </c>
      <c r="F1674" s="158" t="s">
        <v>1691</v>
      </c>
      <c r="H1674" s="159">
        <v>29.4</v>
      </c>
      <c r="I1674" s="160"/>
      <c r="L1674" s="156"/>
      <c r="M1674" s="161"/>
      <c r="T1674" s="162"/>
      <c r="AT1674" s="157" t="s">
        <v>177</v>
      </c>
      <c r="AU1674" s="157" t="s">
        <v>85</v>
      </c>
      <c r="AV1674" s="13" t="s">
        <v>85</v>
      </c>
      <c r="AW1674" s="13" t="s">
        <v>33</v>
      </c>
      <c r="AX1674" s="13" t="s">
        <v>72</v>
      </c>
      <c r="AY1674" s="157" t="s">
        <v>166</v>
      </c>
    </row>
    <row r="1675" spans="2:51" s="13" customFormat="1">
      <c r="B1675" s="156"/>
      <c r="D1675" s="150" t="s">
        <v>177</v>
      </c>
      <c r="E1675" s="157" t="s">
        <v>19</v>
      </c>
      <c r="F1675" s="158" t="s">
        <v>1692</v>
      </c>
      <c r="H1675" s="159">
        <v>2.2930000000000001</v>
      </c>
      <c r="I1675" s="160"/>
      <c r="L1675" s="156"/>
      <c r="M1675" s="161"/>
      <c r="T1675" s="162"/>
      <c r="AT1675" s="157" t="s">
        <v>177</v>
      </c>
      <c r="AU1675" s="157" t="s">
        <v>85</v>
      </c>
      <c r="AV1675" s="13" t="s">
        <v>85</v>
      </c>
      <c r="AW1675" s="13" t="s">
        <v>33</v>
      </c>
      <c r="AX1675" s="13" t="s">
        <v>72</v>
      </c>
      <c r="AY1675" s="157" t="s">
        <v>166</v>
      </c>
    </row>
    <row r="1676" spans="2:51" s="13" customFormat="1">
      <c r="B1676" s="156"/>
      <c r="D1676" s="150" t="s">
        <v>177</v>
      </c>
      <c r="E1676" s="157" t="s">
        <v>19</v>
      </c>
      <c r="F1676" s="158" t="s">
        <v>1693</v>
      </c>
      <c r="H1676" s="159">
        <v>7.468</v>
      </c>
      <c r="I1676" s="160"/>
      <c r="L1676" s="156"/>
      <c r="M1676" s="161"/>
      <c r="T1676" s="162"/>
      <c r="AT1676" s="157" t="s">
        <v>177</v>
      </c>
      <c r="AU1676" s="157" t="s">
        <v>85</v>
      </c>
      <c r="AV1676" s="13" t="s">
        <v>85</v>
      </c>
      <c r="AW1676" s="13" t="s">
        <v>33</v>
      </c>
      <c r="AX1676" s="13" t="s">
        <v>72</v>
      </c>
      <c r="AY1676" s="157" t="s">
        <v>166</v>
      </c>
    </row>
    <row r="1677" spans="2:51" s="13" customFormat="1">
      <c r="B1677" s="156"/>
      <c r="D1677" s="150" t="s">
        <v>177</v>
      </c>
      <c r="E1677" s="157" t="s">
        <v>19</v>
      </c>
      <c r="F1677" s="158" t="s">
        <v>1694</v>
      </c>
      <c r="H1677" s="159">
        <v>-8.4000000000000005E-2</v>
      </c>
      <c r="I1677" s="160"/>
      <c r="L1677" s="156"/>
      <c r="M1677" s="161"/>
      <c r="T1677" s="162"/>
      <c r="AT1677" s="157" t="s">
        <v>177</v>
      </c>
      <c r="AU1677" s="157" t="s">
        <v>85</v>
      </c>
      <c r="AV1677" s="13" t="s">
        <v>85</v>
      </c>
      <c r="AW1677" s="13" t="s">
        <v>33</v>
      </c>
      <c r="AX1677" s="13" t="s">
        <v>72</v>
      </c>
      <c r="AY1677" s="157" t="s">
        <v>166</v>
      </c>
    </row>
    <row r="1678" spans="2:51" s="13" customFormat="1">
      <c r="B1678" s="156"/>
      <c r="D1678" s="150" t="s">
        <v>177</v>
      </c>
      <c r="E1678" s="157" t="s">
        <v>19</v>
      </c>
      <c r="F1678" s="158" t="s">
        <v>1695</v>
      </c>
      <c r="H1678" s="159">
        <v>1.2529999999999999</v>
      </c>
      <c r="I1678" s="160"/>
      <c r="L1678" s="156"/>
      <c r="M1678" s="161"/>
      <c r="T1678" s="162"/>
      <c r="AT1678" s="157" t="s">
        <v>177</v>
      </c>
      <c r="AU1678" s="157" t="s">
        <v>85</v>
      </c>
      <c r="AV1678" s="13" t="s">
        <v>85</v>
      </c>
      <c r="AW1678" s="13" t="s">
        <v>33</v>
      </c>
      <c r="AX1678" s="13" t="s">
        <v>72</v>
      </c>
      <c r="AY1678" s="157" t="s">
        <v>166</v>
      </c>
    </row>
    <row r="1679" spans="2:51" s="13" customFormat="1">
      <c r="B1679" s="156"/>
      <c r="D1679" s="150" t="s">
        <v>177</v>
      </c>
      <c r="E1679" s="157" t="s">
        <v>19</v>
      </c>
      <c r="F1679" s="158" t="s">
        <v>1696</v>
      </c>
      <c r="H1679" s="159">
        <v>3.6459999999999999</v>
      </c>
      <c r="I1679" s="160"/>
      <c r="L1679" s="156"/>
      <c r="M1679" s="161"/>
      <c r="T1679" s="162"/>
      <c r="AT1679" s="157" t="s">
        <v>177</v>
      </c>
      <c r="AU1679" s="157" t="s">
        <v>85</v>
      </c>
      <c r="AV1679" s="13" t="s">
        <v>85</v>
      </c>
      <c r="AW1679" s="13" t="s">
        <v>33</v>
      </c>
      <c r="AX1679" s="13" t="s">
        <v>72</v>
      </c>
      <c r="AY1679" s="157" t="s">
        <v>166</v>
      </c>
    </row>
    <row r="1680" spans="2:51" s="13" customFormat="1">
      <c r="B1680" s="156"/>
      <c r="D1680" s="150" t="s">
        <v>177</v>
      </c>
      <c r="E1680" s="157" t="s">
        <v>19</v>
      </c>
      <c r="F1680" s="158" t="s">
        <v>1697</v>
      </c>
      <c r="H1680" s="159">
        <v>-4.2000000000000003E-2</v>
      </c>
      <c r="I1680" s="160"/>
      <c r="L1680" s="156"/>
      <c r="M1680" s="161"/>
      <c r="T1680" s="162"/>
      <c r="AT1680" s="157" t="s">
        <v>177</v>
      </c>
      <c r="AU1680" s="157" t="s">
        <v>85</v>
      </c>
      <c r="AV1680" s="13" t="s">
        <v>85</v>
      </c>
      <c r="AW1680" s="13" t="s">
        <v>33</v>
      </c>
      <c r="AX1680" s="13" t="s">
        <v>72</v>
      </c>
      <c r="AY1680" s="157" t="s">
        <v>166</v>
      </c>
    </row>
    <row r="1681" spans="2:51" s="13" customFormat="1">
      <c r="B1681" s="156"/>
      <c r="D1681" s="150" t="s">
        <v>177</v>
      </c>
      <c r="E1681" s="157" t="s">
        <v>19</v>
      </c>
      <c r="F1681" s="158" t="s">
        <v>1698</v>
      </c>
      <c r="H1681" s="159">
        <v>3.9689999999999999</v>
      </c>
      <c r="I1681" s="160"/>
      <c r="L1681" s="156"/>
      <c r="M1681" s="161"/>
      <c r="T1681" s="162"/>
      <c r="AT1681" s="157" t="s">
        <v>177</v>
      </c>
      <c r="AU1681" s="157" t="s">
        <v>85</v>
      </c>
      <c r="AV1681" s="13" t="s">
        <v>85</v>
      </c>
      <c r="AW1681" s="13" t="s">
        <v>33</v>
      </c>
      <c r="AX1681" s="13" t="s">
        <v>72</v>
      </c>
      <c r="AY1681" s="157" t="s">
        <v>166</v>
      </c>
    </row>
    <row r="1682" spans="2:51" s="13" customFormat="1">
      <c r="B1682" s="156"/>
      <c r="D1682" s="150" t="s">
        <v>177</v>
      </c>
      <c r="E1682" s="157" t="s">
        <v>19</v>
      </c>
      <c r="F1682" s="158" t="s">
        <v>1699</v>
      </c>
      <c r="H1682" s="159">
        <v>-6.3E-2</v>
      </c>
      <c r="I1682" s="160"/>
      <c r="L1682" s="156"/>
      <c r="M1682" s="161"/>
      <c r="T1682" s="162"/>
      <c r="AT1682" s="157" t="s">
        <v>177</v>
      </c>
      <c r="AU1682" s="157" t="s">
        <v>85</v>
      </c>
      <c r="AV1682" s="13" t="s">
        <v>85</v>
      </c>
      <c r="AW1682" s="13" t="s">
        <v>33</v>
      </c>
      <c r="AX1682" s="13" t="s">
        <v>72</v>
      </c>
      <c r="AY1682" s="157" t="s">
        <v>166</v>
      </c>
    </row>
    <row r="1683" spans="2:51" s="13" customFormat="1">
      <c r="B1683" s="156"/>
      <c r="D1683" s="150" t="s">
        <v>177</v>
      </c>
      <c r="E1683" s="157" t="s">
        <v>19</v>
      </c>
      <c r="F1683" s="158" t="s">
        <v>1700</v>
      </c>
      <c r="H1683" s="159">
        <v>3.7949999999999999</v>
      </c>
      <c r="I1683" s="160"/>
      <c r="L1683" s="156"/>
      <c r="M1683" s="161"/>
      <c r="T1683" s="162"/>
      <c r="AT1683" s="157" t="s">
        <v>177</v>
      </c>
      <c r="AU1683" s="157" t="s">
        <v>85</v>
      </c>
      <c r="AV1683" s="13" t="s">
        <v>85</v>
      </c>
      <c r="AW1683" s="13" t="s">
        <v>33</v>
      </c>
      <c r="AX1683" s="13" t="s">
        <v>72</v>
      </c>
      <c r="AY1683" s="157" t="s">
        <v>166</v>
      </c>
    </row>
    <row r="1684" spans="2:51" s="13" customFormat="1">
      <c r="B1684" s="156"/>
      <c r="D1684" s="150" t="s">
        <v>177</v>
      </c>
      <c r="E1684" s="157" t="s">
        <v>19</v>
      </c>
      <c r="F1684" s="158" t="s">
        <v>1701</v>
      </c>
      <c r="H1684" s="159">
        <v>4.41</v>
      </c>
      <c r="I1684" s="160"/>
      <c r="L1684" s="156"/>
      <c r="M1684" s="161"/>
      <c r="T1684" s="162"/>
      <c r="AT1684" s="157" t="s">
        <v>177</v>
      </c>
      <c r="AU1684" s="157" t="s">
        <v>85</v>
      </c>
      <c r="AV1684" s="13" t="s">
        <v>85</v>
      </c>
      <c r="AW1684" s="13" t="s">
        <v>33</v>
      </c>
      <c r="AX1684" s="13" t="s">
        <v>72</v>
      </c>
      <c r="AY1684" s="157" t="s">
        <v>166</v>
      </c>
    </row>
    <row r="1685" spans="2:51" s="13" customFormat="1">
      <c r="B1685" s="156"/>
      <c r="D1685" s="150" t="s">
        <v>177</v>
      </c>
      <c r="E1685" s="157" t="s">
        <v>19</v>
      </c>
      <c r="F1685" s="158" t="s">
        <v>1702</v>
      </c>
      <c r="H1685" s="159">
        <v>-6.3E-2</v>
      </c>
      <c r="I1685" s="160"/>
      <c r="L1685" s="156"/>
      <c r="M1685" s="161"/>
      <c r="T1685" s="162"/>
      <c r="AT1685" s="157" t="s">
        <v>177</v>
      </c>
      <c r="AU1685" s="157" t="s">
        <v>85</v>
      </c>
      <c r="AV1685" s="13" t="s">
        <v>85</v>
      </c>
      <c r="AW1685" s="13" t="s">
        <v>33</v>
      </c>
      <c r="AX1685" s="13" t="s">
        <v>72</v>
      </c>
      <c r="AY1685" s="157" t="s">
        <v>166</v>
      </c>
    </row>
    <row r="1686" spans="2:51" s="13" customFormat="1">
      <c r="B1686" s="156"/>
      <c r="D1686" s="150" t="s">
        <v>177</v>
      </c>
      <c r="E1686" s="157" t="s">
        <v>19</v>
      </c>
      <c r="F1686" s="158" t="s">
        <v>1703</v>
      </c>
      <c r="H1686" s="159">
        <v>8.6289999999999996</v>
      </c>
      <c r="I1686" s="160"/>
      <c r="L1686" s="156"/>
      <c r="M1686" s="161"/>
      <c r="T1686" s="162"/>
      <c r="AT1686" s="157" t="s">
        <v>177</v>
      </c>
      <c r="AU1686" s="157" t="s">
        <v>85</v>
      </c>
      <c r="AV1686" s="13" t="s">
        <v>85</v>
      </c>
      <c r="AW1686" s="13" t="s">
        <v>33</v>
      </c>
      <c r="AX1686" s="13" t="s">
        <v>72</v>
      </c>
      <c r="AY1686" s="157" t="s">
        <v>166</v>
      </c>
    </row>
    <row r="1687" spans="2:51" s="13" customFormat="1">
      <c r="B1687" s="156"/>
      <c r="D1687" s="150" t="s">
        <v>177</v>
      </c>
      <c r="E1687" s="157" t="s">
        <v>19</v>
      </c>
      <c r="F1687" s="158" t="s">
        <v>1704</v>
      </c>
      <c r="H1687" s="159">
        <v>-7.0000000000000007E-2</v>
      </c>
      <c r="I1687" s="160"/>
      <c r="L1687" s="156"/>
      <c r="M1687" s="161"/>
      <c r="T1687" s="162"/>
      <c r="AT1687" s="157" t="s">
        <v>177</v>
      </c>
      <c r="AU1687" s="157" t="s">
        <v>85</v>
      </c>
      <c r="AV1687" s="13" t="s">
        <v>85</v>
      </c>
      <c r="AW1687" s="13" t="s">
        <v>33</v>
      </c>
      <c r="AX1687" s="13" t="s">
        <v>72</v>
      </c>
      <c r="AY1687" s="157" t="s">
        <v>166</v>
      </c>
    </row>
    <row r="1688" spans="2:51" s="13" customFormat="1">
      <c r="B1688" s="156"/>
      <c r="D1688" s="150" t="s">
        <v>177</v>
      </c>
      <c r="E1688" s="157" t="s">
        <v>19</v>
      </c>
      <c r="F1688" s="158" t="s">
        <v>1705</v>
      </c>
      <c r="H1688" s="159">
        <v>9.0259999999999998</v>
      </c>
      <c r="I1688" s="160"/>
      <c r="L1688" s="156"/>
      <c r="M1688" s="161"/>
      <c r="T1688" s="162"/>
      <c r="AT1688" s="157" t="s">
        <v>177</v>
      </c>
      <c r="AU1688" s="157" t="s">
        <v>85</v>
      </c>
      <c r="AV1688" s="13" t="s">
        <v>85</v>
      </c>
      <c r="AW1688" s="13" t="s">
        <v>33</v>
      </c>
      <c r="AX1688" s="13" t="s">
        <v>72</v>
      </c>
      <c r="AY1688" s="157" t="s">
        <v>166</v>
      </c>
    </row>
    <row r="1689" spans="2:51" s="13" customFormat="1">
      <c r="B1689" s="156"/>
      <c r="D1689" s="150" t="s">
        <v>177</v>
      </c>
      <c r="E1689" s="157" t="s">
        <v>19</v>
      </c>
      <c r="F1689" s="158" t="s">
        <v>1706</v>
      </c>
      <c r="H1689" s="159">
        <v>25.475000000000001</v>
      </c>
      <c r="I1689" s="160"/>
      <c r="L1689" s="156"/>
      <c r="M1689" s="161"/>
      <c r="T1689" s="162"/>
      <c r="AT1689" s="157" t="s">
        <v>177</v>
      </c>
      <c r="AU1689" s="157" t="s">
        <v>85</v>
      </c>
      <c r="AV1689" s="13" t="s">
        <v>85</v>
      </c>
      <c r="AW1689" s="13" t="s">
        <v>33</v>
      </c>
      <c r="AX1689" s="13" t="s">
        <v>72</v>
      </c>
      <c r="AY1689" s="157" t="s">
        <v>166</v>
      </c>
    </row>
    <row r="1690" spans="2:51" s="13" customFormat="1">
      <c r="B1690" s="156"/>
      <c r="D1690" s="150" t="s">
        <v>177</v>
      </c>
      <c r="E1690" s="157" t="s">
        <v>19</v>
      </c>
      <c r="F1690" s="158" t="s">
        <v>1707</v>
      </c>
      <c r="H1690" s="159">
        <v>38.64</v>
      </c>
      <c r="I1690" s="160"/>
      <c r="L1690" s="156"/>
      <c r="M1690" s="161"/>
      <c r="T1690" s="162"/>
      <c r="AT1690" s="157" t="s">
        <v>177</v>
      </c>
      <c r="AU1690" s="157" t="s">
        <v>85</v>
      </c>
      <c r="AV1690" s="13" t="s">
        <v>85</v>
      </c>
      <c r="AW1690" s="13" t="s">
        <v>33</v>
      </c>
      <c r="AX1690" s="13" t="s">
        <v>72</v>
      </c>
      <c r="AY1690" s="157" t="s">
        <v>166</v>
      </c>
    </row>
    <row r="1691" spans="2:51" s="14" customFormat="1">
      <c r="B1691" s="163"/>
      <c r="D1691" s="150" t="s">
        <v>177</v>
      </c>
      <c r="E1691" s="164" t="s">
        <v>19</v>
      </c>
      <c r="F1691" s="165" t="s">
        <v>217</v>
      </c>
      <c r="H1691" s="166">
        <v>249.96199999999999</v>
      </c>
      <c r="I1691" s="167"/>
      <c r="L1691" s="163"/>
      <c r="M1691" s="168"/>
      <c r="T1691" s="169"/>
      <c r="AT1691" s="164" t="s">
        <v>177</v>
      </c>
      <c r="AU1691" s="164" t="s">
        <v>85</v>
      </c>
      <c r="AV1691" s="14" t="s">
        <v>184</v>
      </c>
      <c r="AW1691" s="14" t="s">
        <v>33</v>
      </c>
      <c r="AX1691" s="14" t="s">
        <v>72</v>
      </c>
      <c r="AY1691" s="164" t="s">
        <v>166</v>
      </c>
    </row>
    <row r="1692" spans="2:51" s="12" customFormat="1">
      <c r="B1692" s="149"/>
      <c r="D1692" s="150" t="s">
        <v>177</v>
      </c>
      <c r="E1692" s="151" t="s">
        <v>19</v>
      </c>
      <c r="F1692" s="152" t="s">
        <v>1708</v>
      </c>
      <c r="H1692" s="151" t="s">
        <v>19</v>
      </c>
      <c r="I1692" s="153"/>
      <c r="L1692" s="149"/>
      <c r="M1692" s="154"/>
      <c r="T1692" s="155"/>
      <c r="AT1692" s="151" t="s">
        <v>177</v>
      </c>
      <c r="AU1692" s="151" t="s">
        <v>85</v>
      </c>
      <c r="AV1692" s="12" t="s">
        <v>79</v>
      </c>
      <c r="AW1692" s="12" t="s">
        <v>33</v>
      </c>
      <c r="AX1692" s="12" t="s">
        <v>72</v>
      </c>
      <c r="AY1692" s="151" t="s">
        <v>166</v>
      </c>
    </row>
    <row r="1693" spans="2:51" s="14" customFormat="1">
      <c r="B1693" s="163"/>
      <c r="D1693" s="150" t="s">
        <v>177</v>
      </c>
      <c r="E1693" s="164" t="s">
        <v>19</v>
      </c>
      <c r="F1693" s="165" t="s">
        <v>217</v>
      </c>
      <c r="H1693" s="166">
        <v>0</v>
      </c>
      <c r="I1693" s="167"/>
      <c r="L1693" s="163"/>
      <c r="M1693" s="168"/>
      <c r="T1693" s="169"/>
      <c r="AT1693" s="164" t="s">
        <v>177</v>
      </c>
      <c r="AU1693" s="164" t="s">
        <v>85</v>
      </c>
      <c r="AV1693" s="14" t="s">
        <v>184</v>
      </c>
      <c r="AW1693" s="14" t="s">
        <v>33</v>
      </c>
      <c r="AX1693" s="14" t="s">
        <v>72</v>
      </c>
      <c r="AY1693" s="164" t="s">
        <v>166</v>
      </c>
    </row>
    <row r="1694" spans="2:51" s="12" customFormat="1">
      <c r="B1694" s="149"/>
      <c r="D1694" s="150" t="s">
        <v>177</v>
      </c>
      <c r="E1694" s="151" t="s">
        <v>19</v>
      </c>
      <c r="F1694" s="152" t="s">
        <v>213</v>
      </c>
      <c r="H1694" s="151" t="s">
        <v>19</v>
      </c>
      <c r="I1694" s="153"/>
      <c r="L1694" s="149"/>
      <c r="M1694" s="154"/>
      <c r="T1694" s="155"/>
      <c r="AT1694" s="151" t="s">
        <v>177</v>
      </c>
      <c r="AU1694" s="151" t="s">
        <v>85</v>
      </c>
      <c r="AV1694" s="12" t="s">
        <v>79</v>
      </c>
      <c r="AW1694" s="12" t="s">
        <v>33</v>
      </c>
      <c r="AX1694" s="12" t="s">
        <v>72</v>
      </c>
      <c r="AY1694" s="151" t="s">
        <v>166</v>
      </c>
    </row>
    <row r="1695" spans="2:51" s="13" customFormat="1">
      <c r="B1695" s="156"/>
      <c r="D1695" s="150" t="s">
        <v>177</v>
      </c>
      <c r="E1695" s="157" t="s">
        <v>19</v>
      </c>
      <c r="F1695" s="158" t="s">
        <v>1709</v>
      </c>
      <c r="H1695" s="159">
        <v>1.071</v>
      </c>
      <c r="I1695" s="160"/>
      <c r="L1695" s="156"/>
      <c r="M1695" s="161"/>
      <c r="T1695" s="162"/>
      <c r="AT1695" s="157" t="s">
        <v>177</v>
      </c>
      <c r="AU1695" s="157" t="s">
        <v>85</v>
      </c>
      <c r="AV1695" s="13" t="s">
        <v>85</v>
      </c>
      <c r="AW1695" s="13" t="s">
        <v>33</v>
      </c>
      <c r="AX1695" s="13" t="s">
        <v>72</v>
      </c>
      <c r="AY1695" s="157" t="s">
        <v>166</v>
      </c>
    </row>
    <row r="1696" spans="2:51" s="13" customFormat="1">
      <c r="B1696" s="156"/>
      <c r="D1696" s="150" t="s">
        <v>177</v>
      </c>
      <c r="E1696" s="157" t="s">
        <v>19</v>
      </c>
      <c r="F1696" s="158" t="s">
        <v>1710</v>
      </c>
      <c r="H1696" s="159">
        <v>32.83</v>
      </c>
      <c r="I1696" s="160"/>
      <c r="L1696" s="156"/>
      <c r="M1696" s="161"/>
      <c r="T1696" s="162"/>
      <c r="AT1696" s="157" t="s">
        <v>177</v>
      </c>
      <c r="AU1696" s="157" t="s">
        <v>85</v>
      </c>
      <c r="AV1696" s="13" t="s">
        <v>85</v>
      </c>
      <c r="AW1696" s="13" t="s">
        <v>33</v>
      </c>
      <c r="AX1696" s="13" t="s">
        <v>72</v>
      </c>
      <c r="AY1696" s="157" t="s">
        <v>166</v>
      </c>
    </row>
    <row r="1697" spans="2:51" s="13" customFormat="1">
      <c r="B1697" s="156"/>
      <c r="D1697" s="150" t="s">
        <v>177</v>
      </c>
      <c r="E1697" s="157" t="s">
        <v>19</v>
      </c>
      <c r="F1697" s="158" t="s">
        <v>1711</v>
      </c>
      <c r="H1697" s="159">
        <v>-0.441</v>
      </c>
      <c r="I1697" s="160"/>
      <c r="L1697" s="156"/>
      <c r="M1697" s="161"/>
      <c r="T1697" s="162"/>
      <c r="AT1697" s="157" t="s">
        <v>177</v>
      </c>
      <c r="AU1697" s="157" t="s">
        <v>85</v>
      </c>
      <c r="AV1697" s="13" t="s">
        <v>85</v>
      </c>
      <c r="AW1697" s="13" t="s">
        <v>33</v>
      </c>
      <c r="AX1697" s="13" t="s">
        <v>72</v>
      </c>
      <c r="AY1697" s="157" t="s">
        <v>166</v>
      </c>
    </row>
    <row r="1698" spans="2:51" s="13" customFormat="1">
      <c r="B1698" s="156"/>
      <c r="D1698" s="150" t="s">
        <v>177</v>
      </c>
      <c r="E1698" s="157" t="s">
        <v>19</v>
      </c>
      <c r="F1698" s="158" t="s">
        <v>1712</v>
      </c>
      <c r="H1698" s="159">
        <v>-1.7350000000000001</v>
      </c>
      <c r="I1698" s="160"/>
      <c r="L1698" s="156"/>
      <c r="M1698" s="161"/>
      <c r="T1698" s="162"/>
      <c r="AT1698" s="157" t="s">
        <v>177</v>
      </c>
      <c r="AU1698" s="157" t="s">
        <v>85</v>
      </c>
      <c r="AV1698" s="13" t="s">
        <v>85</v>
      </c>
      <c r="AW1698" s="13" t="s">
        <v>33</v>
      </c>
      <c r="AX1698" s="13" t="s">
        <v>72</v>
      </c>
      <c r="AY1698" s="157" t="s">
        <v>166</v>
      </c>
    </row>
    <row r="1699" spans="2:51" s="13" customFormat="1">
      <c r="B1699" s="156"/>
      <c r="D1699" s="150" t="s">
        <v>177</v>
      </c>
      <c r="E1699" s="157" t="s">
        <v>19</v>
      </c>
      <c r="F1699" s="158" t="s">
        <v>1713</v>
      </c>
      <c r="H1699" s="159">
        <v>-0.441</v>
      </c>
      <c r="I1699" s="160"/>
      <c r="L1699" s="156"/>
      <c r="M1699" s="161"/>
      <c r="T1699" s="162"/>
      <c r="AT1699" s="157" t="s">
        <v>177</v>
      </c>
      <c r="AU1699" s="157" t="s">
        <v>85</v>
      </c>
      <c r="AV1699" s="13" t="s">
        <v>85</v>
      </c>
      <c r="AW1699" s="13" t="s">
        <v>33</v>
      </c>
      <c r="AX1699" s="13" t="s">
        <v>72</v>
      </c>
      <c r="AY1699" s="157" t="s">
        <v>166</v>
      </c>
    </row>
    <row r="1700" spans="2:51" s="13" customFormat="1">
      <c r="B1700" s="156"/>
      <c r="D1700" s="150" t="s">
        <v>177</v>
      </c>
      <c r="E1700" s="157" t="s">
        <v>19</v>
      </c>
      <c r="F1700" s="158" t="s">
        <v>1714</v>
      </c>
      <c r="H1700" s="159">
        <v>-1.6910000000000001</v>
      </c>
      <c r="I1700" s="160"/>
      <c r="L1700" s="156"/>
      <c r="M1700" s="161"/>
      <c r="T1700" s="162"/>
      <c r="AT1700" s="157" t="s">
        <v>177</v>
      </c>
      <c r="AU1700" s="157" t="s">
        <v>85</v>
      </c>
      <c r="AV1700" s="13" t="s">
        <v>85</v>
      </c>
      <c r="AW1700" s="13" t="s">
        <v>33</v>
      </c>
      <c r="AX1700" s="13" t="s">
        <v>72</v>
      </c>
      <c r="AY1700" s="157" t="s">
        <v>166</v>
      </c>
    </row>
    <row r="1701" spans="2:51" s="13" customFormat="1">
      <c r="B1701" s="156"/>
      <c r="D1701" s="150" t="s">
        <v>177</v>
      </c>
      <c r="E1701" s="157" t="s">
        <v>19</v>
      </c>
      <c r="F1701" s="158" t="s">
        <v>1715</v>
      </c>
      <c r="H1701" s="159">
        <v>-0.73</v>
      </c>
      <c r="I1701" s="160"/>
      <c r="L1701" s="156"/>
      <c r="M1701" s="161"/>
      <c r="T1701" s="162"/>
      <c r="AT1701" s="157" t="s">
        <v>177</v>
      </c>
      <c r="AU1701" s="157" t="s">
        <v>85</v>
      </c>
      <c r="AV1701" s="13" t="s">
        <v>85</v>
      </c>
      <c r="AW1701" s="13" t="s">
        <v>33</v>
      </c>
      <c r="AX1701" s="13" t="s">
        <v>72</v>
      </c>
      <c r="AY1701" s="157" t="s">
        <v>166</v>
      </c>
    </row>
    <row r="1702" spans="2:51" s="13" customFormat="1">
      <c r="B1702" s="156"/>
      <c r="D1702" s="150" t="s">
        <v>177</v>
      </c>
      <c r="E1702" s="157" t="s">
        <v>19</v>
      </c>
      <c r="F1702" s="158" t="s">
        <v>1716</v>
      </c>
      <c r="H1702" s="159">
        <v>-1.0489999999999999</v>
      </c>
      <c r="I1702" s="160"/>
      <c r="L1702" s="156"/>
      <c r="M1702" s="161"/>
      <c r="T1702" s="162"/>
      <c r="AT1702" s="157" t="s">
        <v>177</v>
      </c>
      <c r="AU1702" s="157" t="s">
        <v>85</v>
      </c>
      <c r="AV1702" s="13" t="s">
        <v>85</v>
      </c>
      <c r="AW1702" s="13" t="s">
        <v>33</v>
      </c>
      <c r="AX1702" s="13" t="s">
        <v>72</v>
      </c>
      <c r="AY1702" s="157" t="s">
        <v>166</v>
      </c>
    </row>
    <row r="1703" spans="2:51" s="13" customFormat="1">
      <c r="B1703" s="156"/>
      <c r="D1703" s="150" t="s">
        <v>177</v>
      </c>
      <c r="E1703" s="157" t="s">
        <v>19</v>
      </c>
      <c r="F1703" s="158" t="s">
        <v>1713</v>
      </c>
      <c r="H1703" s="159">
        <v>-0.441</v>
      </c>
      <c r="I1703" s="160"/>
      <c r="L1703" s="156"/>
      <c r="M1703" s="161"/>
      <c r="T1703" s="162"/>
      <c r="AT1703" s="157" t="s">
        <v>177</v>
      </c>
      <c r="AU1703" s="157" t="s">
        <v>85</v>
      </c>
      <c r="AV1703" s="13" t="s">
        <v>85</v>
      </c>
      <c r="AW1703" s="13" t="s">
        <v>33</v>
      </c>
      <c r="AX1703" s="13" t="s">
        <v>72</v>
      </c>
      <c r="AY1703" s="157" t="s">
        <v>166</v>
      </c>
    </row>
    <row r="1704" spans="2:51" s="13" customFormat="1">
      <c r="B1704" s="156"/>
      <c r="D1704" s="150" t="s">
        <v>177</v>
      </c>
      <c r="E1704" s="157" t="s">
        <v>19</v>
      </c>
      <c r="F1704" s="158" t="s">
        <v>1717</v>
      </c>
      <c r="H1704" s="159">
        <v>-1.26</v>
      </c>
      <c r="I1704" s="160"/>
      <c r="L1704" s="156"/>
      <c r="M1704" s="161"/>
      <c r="T1704" s="162"/>
      <c r="AT1704" s="157" t="s">
        <v>177</v>
      </c>
      <c r="AU1704" s="157" t="s">
        <v>85</v>
      </c>
      <c r="AV1704" s="13" t="s">
        <v>85</v>
      </c>
      <c r="AW1704" s="13" t="s">
        <v>33</v>
      </c>
      <c r="AX1704" s="13" t="s">
        <v>72</v>
      </c>
      <c r="AY1704" s="157" t="s">
        <v>166</v>
      </c>
    </row>
    <row r="1705" spans="2:51" s="13" customFormat="1">
      <c r="B1705" s="156"/>
      <c r="D1705" s="150" t="s">
        <v>177</v>
      </c>
      <c r="E1705" s="157" t="s">
        <v>19</v>
      </c>
      <c r="F1705" s="158" t="s">
        <v>1718</v>
      </c>
      <c r="H1705" s="159">
        <v>121.666</v>
      </c>
      <c r="I1705" s="160"/>
      <c r="L1705" s="156"/>
      <c r="M1705" s="161"/>
      <c r="T1705" s="162"/>
      <c r="AT1705" s="157" t="s">
        <v>177</v>
      </c>
      <c r="AU1705" s="157" t="s">
        <v>85</v>
      </c>
      <c r="AV1705" s="13" t="s">
        <v>85</v>
      </c>
      <c r="AW1705" s="13" t="s">
        <v>33</v>
      </c>
      <c r="AX1705" s="13" t="s">
        <v>72</v>
      </c>
      <c r="AY1705" s="157" t="s">
        <v>166</v>
      </c>
    </row>
    <row r="1706" spans="2:51" s="13" customFormat="1">
      <c r="B1706" s="156"/>
      <c r="D1706" s="150" t="s">
        <v>177</v>
      </c>
      <c r="E1706" s="157" t="s">
        <v>19</v>
      </c>
      <c r="F1706" s="158" t="s">
        <v>1719</v>
      </c>
      <c r="H1706" s="159">
        <v>3.407</v>
      </c>
      <c r="I1706" s="160"/>
      <c r="L1706" s="156"/>
      <c r="M1706" s="161"/>
      <c r="T1706" s="162"/>
      <c r="AT1706" s="157" t="s">
        <v>177</v>
      </c>
      <c r="AU1706" s="157" t="s">
        <v>85</v>
      </c>
      <c r="AV1706" s="13" t="s">
        <v>85</v>
      </c>
      <c r="AW1706" s="13" t="s">
        <v>33</v>
      </c>
      <c r="AX1706" s="13" t="s">
        <v>72</v>
      </c>
      <c r="AY1706" s="157" t="s">
        <v>166</v>
      </c>
    </row>
    <row r="1707" spans="2:51" s="13" customFormat="1">
      <c r="B1707" s="156"/>
      <c r="D1707" s="150" t="s">
        <v>177</v>
      </c>
      <c r="E1707" s="157" t="s">
        <v>19</v>
      </c>
      <c r="F1707" s="158" t="s">
        <v>1720</v>
      </c>
      <c r="H1707" s="159">
        <v>-5.04</v>
      </c>
      <c r="I1707" s="160"/>
      <c r="L1707" s="156"/>
      <c r="M1707" s="161"/>
      <c r="T1707" s="162"/>
      <c r="AT1707" s="157" t="s">
        <v>177</v>
      </c>
      <c r="AU1707" s="157" t="s">
        <v>85</v>
      </c>
      <c r="AV1707" s="13" t="s">
        <v>85</v>
      </c>
      <c r="AW1707" s="13" t="s">
        <v>33</v>
      </c>
      <c r="AX1707" s="13" t="s">
        <v>72</v>
      </c>
      <c r="AY1707" s="157" t="s">
        <v>166</v>
      </c>
    </row>
    <row r="1708" spans="2:51" s="13" customFormat="1">
      <c r="B1708" s="156"/>
      <c r="D1708" s="150" t="s">
        <v>177</v>
      </c>
      <c r="E1708" s="157" t="s">
        <v>19</v>
      </c>
      <c r="F1708" s="158" t="s">
        <v>1721</v>
      </c>
      <c r="H1708" s="159">
        <v>2.94</v>
      </c>
      <c r="I1708" s="160"/>
      <c r="L1708" s="156"/>
      <c r="M1708" s="161"/>
      <c r="T1708" s="162"/>
      <c r="AT1708" s="157" t="s">
        <v>177</v>
      </c>
      <c r="AU1708" s="157" t="s">
        <v>85</v>
      </c>
      <c r="AV1708" s="13" t="s">
        <v>85</v>
      </c>
      <c r="AW1708" s="13" t="s">
        <v>33</v>
      </c>
      <c r="AX1708" s="13" t="s">
        <v>72</v>
      </c>
      <c r="AY1708" s="157" t="s">
        <v>166</v>
      </c>
    </row>
    <row r="1709" spans="2:51" s="13" customFormat="1">
      <c r="B1709" s="156"/>
      <c r="D1709" s="150" t="s">
        <v>177</v>
      </c>
      <c r="E1709" s="157" t="s">
        <v>19</v>
      </c>
      <c r="F1709" s="158" t="s">
        <v>1722</v>
      </c>
      <c r="H1709" s="159">
        <v>-1.323</v>
      </c>
      <c r="I1709" s="160"/>
      <c r="L1709" s="156"/>
      <c r="M1709" s="161"/>
      <c r="T1709" s="162"/>
      <c r="AT1709" s="157" t="s">
        <v>177</v>
      </c>
      <c r="AU1709" s="157" t="s">
        <v>85</v>
      </c>
      <c r="AV1709" s="13" t="s">
        <v>85</v>
      </c>
      <c r="AW1709" s="13" t="s">
        <v>33</v>
      </c>
      <c r="AX1709" s="13" t="s">
        <v>72</v>
      </c>
      <c r="AY1709" s="157" t="s">
        <v>166</v>
      </c>
    </row>
    <row r="1710" spans="2:51" s="13" customFormat="1">
      <c r="B1710" s="156"/>
      <c r="D1710" s="150" t="s">
        <v>177</v>
      </c>
      <c r="E1710" s="157" t="s">
        <v>19</v>
      </c>
      <c r="F1710" s="158" t="s">
        <v>1723</v>
      </c>
      <c r="H1710" s="159">
        <v>-5.0570000000000004</v>
      </c>
      <c r="I1710" s="160"/>
      <c r="L1710" s="156"/>
      <c r="M1710" s="161"/>
      <c r="T1710" s="162"/>
      <c r="AT1710" s="157" t="s">
        <v>177</v>
      </c>
      <c r="AU1710" s="157" t="s">
        <v>85</v>
      </c>
      <c r="AV1710" s="13" t="s">
        <v>85</v>
      </c>
      <c r="AW1710" s="13" t="s">
        <v>33</v>
      </c>
      <c r="AX1710" s="13" t="s">
        <v>72</v>
      </c>
      <c r="AY1710" s="157" t="s">
        <v>166</v>
      </c>
    </row>
    <row r="1711" spans="2:51" s="13" customFormat="1">
      <c r="B1711" s="156"/>
      <c r="D1711" s="150" t="s">
        <v>177</v>
      </c>
      <c r="E1711" s="157" t="s">
        <v>19</v>
      </c>
      <c r="F1711" s="158" t="s">
        <v>1722</v>
      </c>
      <c r="H1711" s="159">
        <v>-1.323</v>
      </c>
      <c r="I1711" s="160"/>
      <c r="L1711" s="156"/>
      <c r="M1711" s="161"/>
      <c r="T1711" s="162"/>
      <c r="AT1711" s="157" t="s">
        <v>177</v>
      </c>
      <c r="AU1711" s="157" t="s">
        <v>85</v>
      </c>
      <c r="AV1711" s="13" t="s">
        <v>85</v>
      </c>
      <c r="AW1711" s="13" t="s">
        <v>33</v>
      </c>
      <c r="AX1711" s="13" t="s">
        <v>72</v>
      </c>
      <c r="AY1711" s="157" t="s">
        <v>166</v>
      </c>
    </row>
    <row r="1712" spans="2:51" s="13" customFormat="1">
      <c r="B1712" s="156"/>
      <c r="D1712" s="150" t="s">
        <v>177</v>
      </c>
      <c r="E1712" s="157" t="s">
        <v>19</v>
      </c>
      <c r="F1712" s="158" t="s">
        <v>1724</v>
      </c>
      <c r="H1712" s="159">
        <v>-7.56</v>
      </c>
      <c r="I1712" s="160"/>
      <c r="L1712" s="156"/>
      <c r="M1712" s="161"/>
      <c r="T1712" s="162"/>
      <c r="AT1712" s="157" t="s">
        <v>177</v>
      </c>
      <c r="AU1712" s="157" t="s">
        <v>85</v>
      </c>
      <c r="AV1712" s="13" t="s">
        <v>85</v>
      </c>
      <c r="AW1712" s="13" t="s">
        <v>33</v>
      </c>
      <c r="AX1712" s="13" t="s">
        <v>72</v>
      </c>
      <c r="AY1712" s="157" t="s">
        <v>166</v>
      </c>
    </row>
    <row r="1713" spans="2:51" s="13" customFormat="1">
      <c r="B1713" s="156"/>
      <c r="D1713" s="150" t="s">
        <v>177</v>
      </c>
      <c r="E1713" s="157" t="s">
        <v>19</v>
      </c>
      <c r="F1713" s="158" t="s">
        <v>1725</v>
      </c>
      <c r="H1713" s="159">
        <v>3.6749999999999998</v>
      </c>
      <c r="I1713" s="160"/>
      <c r="L1713" s="156"/>
      <c r="M1713" s="161"/>
      <c r="T1713" s="162"/>
      <c r="AT1713" s="157" t="s">
        <v>177</v>
      </c>
      <c r="AU1713" s="157" t="s">
        <v>85</v>
      </c>
      <c r="AV1713" s="13" t="s">
        <v>85</v>
      </c>
      <c r="AW1713" s="13" t="s">
        <v>33</v>
      </c>
      <c r="AX1713" s="13" t="s">
        <v>72</v>
      </c>
      <c r="AY1713" s="157" t="s">
        <v>166</v>
      </c>
    </row>
    <row r="1714" spans="2:51" s="13" customFormat="1">
      <c r="B1714" s="156"/>
      <c r="D1714" s="150" t="s">
        <v>177</v>
      </c>
      <c r="E1714" s="157" t="s">
        <v>19</v>
      </c>
      <c r="F1714" s="158" t="s">
        <v>1726</v>
      </c>
      <c r="H1714" s="159">
        <v>-3.1459999999999999</v>
      </c>
      <c r="I1714" s="160"/>
      <c r="L1714" s="156"/>
      <c r="M1714" s="161"/>
      <c r="T1714" s="162"/>
      <c r="AT1714" s="157" t="s">
        <v>177</v>
      </c>
      <c r="AU1714" s="157" t="s">
        <v>85</v>
      </c>
      <c r="AV1714" s="13" t="s">
        <v>85</v>
      </c>
      <c r="AW1714" s="13" t="s">
        <v>33</v>
      </c>
      <c r="AX1714" s="13" t="s">
        <v>72</v>
      </c>
      <c r="AY1714" s="157" t="s">
        <v>166</v>
      </c>
    </row>
    <row r="1715" spans="2:51" s="13" customFormat="1">
      <c r="B1715" s="156"/>
      <c r="D1715" s="150" t="s">
        <v>177</v>
      </c>
      <c r="E1715" s="157" t="s">
        <v>19</v>
      </c>
      <c r="F1715" s="158" t="s">
        <v>1722</v>
      </c>
      <c r="H1715" s="159">
        <v>-1.323</v>
      </c>
      <c r="I1715" s="160"/>
      <c r="L1715" s="156"/>
      <c r="M1715" s="161"/>
      <c r="T1715" s="162"/>
      <c r="AT1715" s="157" t="s">
        <v>177</v>
      </c>
      <c r="AU1715" s="157" t="s">
        <v>85</v>
      </c>
      <c r="AV1715" s="13" t="s">
        <v>85</v>
      </c>
      <c r="AW1715" s="13" t="s">
        <v>33</v>
      </c>
      <c r="AX1715" s="13" t="s">
        <v>72</v>
      </c>
      <c r="AY1715" s="157" t="s">
        <v>166</v>
      </c>
    </row>
    <row r="1716" spans="2:51" s="13" customFormat="1">
      <c r="B1716" s="156"/>
      <c r="D1716" s="150" t="s">
        <v>177</v>
      </c>
      <c r="E1716" s="157" t="s">
        <v>19</v>
      </c>
      <c r="F1716" s="158" t="s">
        <v>1727</v>
      </c>
      <c r="H1716" s="159">
        <v>-2.19</v>
      </c>
      <c r="I1716" s="160"/>
      <c r="L1716" s="156"/>
      <c r="M1716" s="161"/>
      <c r="T1716" s="162"/>
      <c r="AT1716" s="157" t="s">
        <v>177</v>
      </c>
      <c r="AU1716" s="157" t="s">
        <v>85</v>
      </c>
      <c r="AV1716" s="13" t="s">
        <v>85</v>
      </c>
      <c r="AW1716" s="13" t="s">
        <v>33</v>
      </c>
      <c r="AX1716" s="13" t="s">
        <v>72</v>
      </c>
      <c r="AY1716" s="157" t="s">
        <v>166</v>
      </c>
    </row>
    <row r="1717" spans="2:51" s="13" customFormat="1">
      <c r="B1717" s="156"/>
      <c r="D1717" s="150" t="s">
        <v>177</v>
      </c>
      <c r="E1717" s="157" t="s">
        <v>19</v>
      </c>
      <c r="F1717" s="158" t="s">
        <v>1728</v>
      </c>
      <c r="H1717" s="159">
        <v>-0.52500000000000002</v>
      </c>
      <c r="I1717" s="160"/>
      <c r="L1717" s="156"/>
      <c r="M1717" s="161"/>
      <c r="T1717" s="162"/>
      <c r="AT1717" s="157" t="s">
        <v>177</v>
      </c>
      <c r="AU1717" s="157" t="s">
        <v>85</v>
      </c>
      <c r="AV1717" s="13" t="s">
        <v>85</v>
      </c>
      <c r="AW1717" s="13" t="s">
        <v>33</v>
      </c>
      <c r="AX1717" s="13" t="s">
        <v>72</v>
      </c>
      <c r="AY1717" s="157" t="s">
        <v>166</v>
      </c>
    </row>
    <row r="1718" spans="2:51" s="14" customFormat="1">
      <c r="B1718" s="163"/>
      <c r="D1718" s="150" t="s">
        <v>177</v>
      </c>
      <c r="E1718" s="164" t="s">
        <v>19</v>
      </c>
      <c r="F1718" s="165" t="s">
        <v>217</v>
      </c>
      <c r="H1718" s="166">
        <v>130.31400000000002</v>
      </c>
      <c r="I1718" s="167"/>
      <c r="L1718" s="163"/>
      <c r="M1718" s="168"/>
      <c r="T1718" s="169"/>
      <c r="AT1718" s="164" t="s">
        <v>177</v>
      </c>
      <c r="AU1718" s="164" t="s">
        <v>85</v>
      </c>
      <c r="AV1718" s="14" t="s">
        <v>184</v>
      </c>
      <c r="AW1718" s="14" t="s">
        <v>33</v>
      </c>
      <c r="AX1718" s="14" t="s">
        <v>72</v>
      </c>
      <c r="AY1718" s="164" t="s">
        <v>166</v>
      </c>
    </row>
    <row r="1719" spans="2:51" s="12" customFormat="1">
      <c r="B1719" s="149"/>
      <c r="D1719" s="150" t="s">
        <v>177</v>
      </c>
      <c r="E1719" s="151" t="s">
        <v>19</v>
      </c>
      <c r="F1719" s="152" t="s">
        <v>218</v>
      </c>
      <c r="H1719" s="151" t="s">
        <v>19</v>
      </c>
      <c r="I1719" s="153"/>
      <c r="L1719" s="149"/>
      <c r="M1719" s="154"/>
      <c r="T1719" s="155"/>
      <c r="AT1719" s="151" t="s">
        <v>177</v>
      </c>
      <c r="AU1719" s="151" t="s">
        <v>85</v>
      </c>
      <c r="AV1719" s="12" t="s">
        <v>79</v>
      </c>
      <c r="AW1719" s="12" t="s">
        <v>33</v>
      </c>
      <c r="AX1719" s="12" t="s">
        <v>72</v>
      </c>
      <c r="AY1719" s="151" t="s">
        <v>166</v>
      </c>
    </row>
    <row r="1720" spans="2:51" s="13" customFormat="1">
      <c r="B1720" s="156"/>
      <c r="D1720" s="150" t="s">
        <v>177</v>
      </c>
      <c r="E1720" s="157" t="s">
        <v>19</v>
      </c>
      <c r="F1720" s="158" t="s">
        <v>1729</v>
      </c>
      <c r="H1720" s="159">
        <v>221.501</v>
      </c>
      <c r="I1720" s="160"/>
      <c r="L1720" s="156"/>
      <c r="M1720" s="161"/>
      <c r="T1720" s="162"/>
      <c r="AT1720" s="157" t="s">
        <v>177</v>
      </c>
      <c r="AU1720" s="157" t="s">
        <v>85</v>
      </c>
      <c r="AV1720" s="13" t="s">
        <v>85</v>
      </c>
      <c r="AW1720" s="13" t="s">
        <v>33</v>
      </c>
      <c r="AX1720" s="13" t="s">
        <v>72</v>
      </c>
      <c r="AY1720" s="157" t="s">
        <v>166</v>
      </c>
    </row>
    <row r="1721" spans="2:51" s="13" customFormat="1">
      <c r="B1721" s="156"/>
      <c r="D1721" s="150" t="s">
        <v>177</v>
      </c>
      <c r="E1721" s="157" t="s">
        <v>19</v>
      </c>
      <c r="F1721" s="158" t="s">
        <v>1730</v>
      </c>
      <c r="H1721" s="159">
        <v>-15.288</v>
      </c>
      <c r="I1721" s="160"/>
      <c r="L1721" s="156"/>
      <c r="M1721" s="161"/>
      <c r="T1721" s="162"/>
      <c r="AT1721" s="157" t="s">
        <v>177</v>
      </c>
      <c r="AU1721" s="157" t="s">
        <v>85</v>
      </c>
      <c r="AV1721" s="13" t="s">
        <v>85</v>
      </c>
      <c r="AW1721" s="13" t="s">
        <v>33</v>
      </c>
      <c r="AX1721" s="13" t="s">
        <v>72</v>
      </c>
      <c r="AY1721" s="157" t="s">
        <v>166</v>
      </c>
    </row>
    <row r="1722" spans="2:51" s="13" customFormat="1">
      <c r="B1722" s="156"/>
      <c r="D1722" s="150" t="s">
        <v>177</v>
      </c>
      <c r="E1722" s="157" t="s">
        <v>19</v>
      </c>
      <c r="F1722" s="158" t="s">
        <v>1731</v>
      </c>
      <c r="H1722" s="159">
        <v>4.0039999999999996</v>
      </c>
      <c r="I1722" s="160"/>
      <c r="L1722" s="156"/>
      <c r="M1722" s="161"/>
      <c r="T1722" s="162"/>
      <c r="AT1722" s="157" t="s">
        <v>177</v>
      </c>
      <c r="AU1722" s="157" t="s">
        <v>85</v>
      </c>
      <c r="AV1722" s="13" t="s">
        <v>85</v>
      </c>
      <c r="AW1722" s="13" t="s">
        <v>33</v>
      </c>
      <c r="AX1722" s="13" t="s">
        <v>72</v>
      </c>
      <c r="AY1722" s="157" t="s">
        <v>166</v>
      </c>
    </row>
    <row r="1723" spans="2:51" s="13" customFormat="1">
      <c r="B1723" s="156"/>
      <c r="D1723" s="150" t="s">
        <v>177</v>
      </c>
      <c r="E1723" s="157" t="s">
        <v>19</v>
      </c>
      <c r="F1723" s="158" t="s">
        <v>1732</v>
      </c>
      <c r="H1723" s="159">
        <v>1.5680000000000001</v>
      </c>
      <c r="I1723" s="160"/>
      <c r="L1723" s="156"/>
      <c r="M1723" s="161"/>
      <c r="T1723" s="162"/>
      <c r="AT1723" s="157" t="s">
        <v>177</v>
      </c>
      <c r="AU1723" s="157" t="s">
        <v>85</v>
      </c>
      <c r="AV1723" s="13" t="s">
        <v>85</v>
      </c>
      <c r="AW1723" s="13" t="s">
        <v>33</v>
      </c>
      <c r="AX1723" s="13" t="s">
        <v>72</v>
      </c>
      <c r="AY1723" s="157" t="s">
        <v>166</v>
      </c>
    </row>
    <row r="1724" spans="2:51" s="13" customFormat="1">
      <c r="B1724" s="156"/>
      <c r="D1724" s="150" t="s">
        <v>177</v>
      </c>
      <c r="E1724" s="157" t="s">
        <v>19</v>
      </c>
      <c r="F1724" s="158" t="s">
        <v>1733</v>
      </c>
      <c r="H1724" s="159">
        <v>-6.0060000000000002</v>
      </c>
      <c r="I1724" s="160"/>
      <c r="L1724" s="156"/>
      <c r="M1724" s="161"/>
      <c r="T1724" s="162"/>
      <c r="AT1724" s="157" t="s">
        <v>177</v>
      </c>
      <c r="AU1724" s="157" t="s">
        <v>85</v>
      </c>
      <c r="AV1724" s="13" t="s">
        <v>85</v>
      </c>
      <c r="AW1724" s="13" t="s">
        <v>33</v>
      </c>
      <c r="AX1724" s="13" t="s">
        <v>72</v>
      </c>
      <c r="AY1724" s="157" t="s">
        <v>166</v>
      </c>
    </row>
    <row r="1725" spans="2:51" s="13" customFormat="1">
      <c r="B1725" s="156"/>
      <c r="D1725" s="150" t="s">
        <v>177</v>
      </c>
      <c r="E1725" s="157" t="s">
        <v>19</v>
      </c>
      <c r="F1725" s="158" t="s">
        <v>1734</v>
      </c>
      <c r="H1725" s="159">
        <v>-2.68</v>
      </c>
      <c r="I1725" s="160"/>
      <c r="L1725" s="156"/>
      <c r="M1725" s="161"/>
      <c r="T1725" s="162"/>
      <c r="AT1725" s="157" t="s">
        <v>177</v>
      </c>
      <c r="AU1725" s="157" t="s">
        <v>85</v>
      </c>
      <c r="AV1725" s="13" t="s">
        <v>85</v>
      </c>
      <c r="AW1725" s="13" t="s">
        <v>33</v>
      </c>
      <c r="AX1725" s="13" t="s">
        <v>72</v>
      </c>
      <c r="AY1725" s="157" t="s">
        <v>166</v>
      </c>
    </row>
    <row r="1726" spans="2:51" s="13" customFormat="1">
      <c r="B1726" s="156"/>
      <c r="D1726" s="150" t="s">
        <v>177</v>
      </c>
      <c r="E1726" s="157" t="s">
        <v>19</v>
      </c>
      <c r="F1726" s="158" t="s">
        <v>1735</v>
      </c>
      <c r="H1726" s="159">
        <v>-3.3730000000000002</v>
      </c>
      <c r="I1726" s="160"/>
      <c r="L1726" s="156"/>
      <c r="M1726" s="161"/>
      <c r="T1726" s="162"/>
      <c r="AT1726" s="157" t="s">
        <v>177</v>
      </c>
      <c r="AU1726" s="157" t="s">
        <v>85</v>
      </c>
      <c r="AV1726" s="13" t="s">
        <v>85</v>
      </c>
      <c r="AW1726" s="13" t="s">
        <v>33</v>
      </c>
      <c r="AX1726" s="13" t="s">
        <v>72</v>
      </c>
      <c r="AY1726" s="157" t="s">
        <v>166</v>
      </c>
    </row>
    <row r="1727" spans="2:51" s="13" customFormat="1">
      <c r="B1727" s="156"/>
      <c r="D1727" s="150" t="s">
        <v>177</v>
      </c>
      <c r="E1727" s="157" t="s">
        <v>19</v>
      </c>
      <c r="F1727" s="158" t="s">
        <v>1722</v>
      </c>
      <c r="H1727" s="159">
        <v>-1.323</v>
      </c>
      <c r="I1727" s="160"/>
      <c r="L1727" s="156"/>
      <c r="M1727" s="161"/>
      <c r="T1727" s="162"/>
      <c r="AT1727" s="157" t="s">
        <v>177</v>
      </c>
      <c r="AU1727" s="157" t="s">
        <v>85</v>
      </c>
      <c r="AV1727" s="13" t="s">
        <v>85</v>
      </c>
      <c r="AW1727" s="13" t="s">
        <v>33</v>
      </c>
      <c r="AX1727" s="13" t="s">
        <v>72</v>
      </c>
      <c r="AY1727" s="157" t="s">
        <v>166</v>
      </c>
    </row>
    <row r="1728" spans="2:51" s="13" customFormat="1">
      <c r="B1728" s="156"/>
      <c r="D1728" s="150" t="s">
        <v>177</v>
      </c>
      <c r="E1728" s="157" t="s">
        <v>19</v>
      </c>
      <c r="F1728" s="158" t="s">
        <v>1736</v>
      </c>
      <c r="H1728" s="159">
        <v>-1.292</v>
      </c>
      <c r="I1728" s="160"/>
      <c r="L1728" s="156"/>
      <c r="M1728" s="161"/>
      <c r="T1728" s="162"/>
      <c r="AT1728" s="157" t="s">
        <v>177</v>
      </c>
      <c r="AU1728" s="157" t="s">
        <v>85</v>
      </c>
      <c r="AV1728" s="13" t="s">
        <v>85</v>
      </c>
      <c r="AW1728" s="13" t="s">
        <v>33</v>
      </c>
      <c r="AX1728" s="13" t="s">
        <v>72</v>
      </c>
      <c r="AY1728" s="157" t="s">
        <v>166</v>
      </c>
    </row>
    <row r="1729" spans="2:51" s="13" customFormat="1">
      <c r="B1729" s="156"/>
      <c r="D1729" s="150" t="s">
        <v>177</v>
      </c>
      <c r="E1729" s="157" t="s">
        <v>19</v>
      </c>
      <c r="F1729" s="158" t="s">
        <v>1722</v>
      </c>
      <c r="H1729" s="159">
        <v>-1.323</v>
      </c>
      <c r="I1729" s="160"/>
      <c r="L1729" s="156"/>
      <c r="M1729" s="161"/>
      <c r="T1729" s="162"/>
      <c r="AT1729" s="157" t="s">
        <v>177</v>
      </c>
      <c r="AU1729" s="157" t="s">
        <v>85</v>
      </c>
      <c r="AV1729" s="13" t="s">
        <v>85</v>
      </c>
      <c r="AW1729" s="13" t="s">
        <v>33</v>
      </c>
      <c r="AX1729" s="13" t="s">
        <v>72</v>
      </c>
      <c r="AY1729" s="157" t="s">
        <v>166</v>
      </c>
    </row>
    <row r="1730" spans="2:51" s="13" customFormat="1">
      <c r="B1730" s="156"/>
      <c r="D1730" s="150" t="s">
        <v>177</v>
      </c>
      <c r="E1730" s="157" t="s">
        <v>19</v>
      </c>
      <c r="F1730" s="158" t="s">
        <v>1737</v>
      </c>
      <c r="H1730" s="159">
        <v>-2.649</v>
      </c>
      <c r="I1730" s="160"/>
      <c r="L1730" s="156"/>
      <c r="M1730" s="161"/>
      <c r="T1730" s="162"/>
      <c r="AT1730" s="157" t="s">
        <v>177</v>
      </c>
      <c r="AU1730" s="157" t="s">
        <v>85</v>
      </c>
      <c r="AV1730" s="13" t="s">
        <v>85</v>
      </c>
      <c r="AW1730" s="13" t="s">
        <v>33</v>
      </c>
      <c r="AX1730" s="13" t="s">
        <v>72</v>
      </c>
      <c r="AY1730" s="157" t="s">
        <v>166</v>
      </c>
    </row>
    <row r="1731" spans="2:51" s="13" customFormat="1">
      <c r="B1731" s="156"/>
      <c r="D1731" s="150" t="s">
        <v>177</v>
      </c>
      <c r="E1731" s="157" t="s">
        <v>19</v>
      </c>
      <c r="F1731" s="158" t="s">
        <v>1738</v>
      </c>
      <c r="H1731" s="159">
        <v>0.35</v>
      </c>
      <c r="I1731" s="160"/>
      <c r="L1731" s="156"/>
      <c r="M1731" s="161"/>
      <c r="T1731" s="162"/>
      <c r="AT1731" s="157" t="s">
        <v>177</v>
      </c>
      <c r="AU1731" s="157" t="s">
        <v>85</v>
      </c>
      <c r="AV1731" s="13" t="s">
        <v>85</v>
      </c>
      <c r="AW1731" s="13" t="s">
        <v>33</v>
      </c>
      <c r="AX1731" s="13" t="s">
        <v>72</v>
      </c>
      <c r="AY1731" s="157" t="s">
        <v>166</v>
      </c>
    </row>
    <row r="1732" spans="2:51" s="13" customFormat="1">
      <c r="B1732" s="156"/>
      <c r="D1732" s="150" t="s">
        <v>177</v>
      </c>
      <c r="E1732" s="157" t="s">
        <v>19</v>
      </c>
      <c r="F1732" s="158" t="s">
        <v>1739</v>
      </c>
      <c r="H1732" s="159">
        <v>-5.1589999999999998</v>
      </c>
      <c r="I1732" s="160"/>
      <c r="L1732" s="156"/>
      <c r="M1732" s="161"/>
      <c r="T1732" s="162"/>
      <c r="AT1732" s="157" t="s">
        <v>177</v>
      </c>
      <c r="AU1732" s="157" t="s">
        <v>85</v>
      </c>
      <c r="AV1732" s="13" t="s">
        <v>85</v>
      </c>
      <c r="AW1732" s="13" t="s">
        <v>33</v>
      </c>
      <c r="AX1732" s="13" t="s">
        <v>72</v>
      </c>
      <c r="AY1732" s="157" t="s">
        <v>166</v>
      </c>
    </row>
    <row r="1733" spans="2:51" s="13" customFormat="1">
      <c r="B1733" s="156"/>
      <c r="D1733" s="150" t="s">
        <v>177</v>
      </c>
      <c r="E1733" s="157" t="s">
        <v>19</v>
      </c>
      <c r="F1733" s="158" t="s">
        <v>1740</v>
      </c>
      <c r="H1733" s="159">
        <v>2.2679999999999998</v>
      </c>
      <c r="I1733" s="160"/>
      <c r="L1733" s="156"/>
      <c r="M1733" s="161"/>
      <c r="T1733" s="162"/>
      <c r="AT1733" s="157" t="s">
        <v>177</v>
      </c>
      <c r="AU1733" s="157" t="s">
        <v>85</v>
      </c>
      <c r="AV1733" s="13" t="s">
        <v>85</v>
      </c>
      <c r="AW1733" s="13" t="s">
        <v>33</v>
      </c>
      <c r="AX1733" s="13" t="s">
        <v>72</v>
      </c>
      <c r="AY1733" s="157" t="s">
        <v>166</v>
      </c>
    </row>
    <row r="1734" spans="2:51" s="13" customFormat="1">
      <c r="B1734" s="156"/>
      <c r="D1734" s="150" t="s">
        <v>177</v>
      </c>
      <c r="E1734" s="157" t="s">
        <v>19</v>
      </c>
      <c r="F1734" s="158" t="s">
        <v>1741</v>
      </c>
      <c r="H1734" s="159">
        <v>1.7010000000000001</v>
      </c>
      <c r="I1734" s="160"/>
      <c r="L1734" s="156"/>
      <c r="M1734" s="161"/>
      <c r="T1734" s="162"/>
      <c r="AT1734" s="157" t="s">
        <v>177</v>
      </c>
      <c r="AU1734" s="157" t="s">
        <v>85</v>
      </c>
      <c r="AV1734" s="13" t="s">
        <v>85</v>
      </c>
      <c r="AW1734" s="13" t="s">
        <v>33</v>
      </c>
      <c r="AX1734" s="13" t="s">
        <v>72</v>
      </c>
      <c r="AY1734" s="157" t="s">
        <v>166</v>
      </c>
    </row>
    <row r="1735" spans="2:51" s="13" customFormat="1">
      <c r="B1735" s="156"/>
      <c r="D1735" s="150" t="s">
        <v>177</v>
      </c>
      <c r="E1735" s="157" t="s">
        <v>19</v>
      </c>
      <c r="F1735" s="158" t="s">
        <v>1742</v>
      </c>
      <c r="H1735" s="159">
        <v>-0.42</v>
      </c>
      <c r="I1735" s="160"/>
      <c r="L1735" s="156"/>
      <c r="M1735" s="161"/>
      <c r="T1735" s="162"/>
      <c r="AT1735" s="157" t="s">
        <v>177</v>
      </c>
      <c r="AU1735" s="157" t="s">
        <v>85</v>
      </c>
      <c r="AV1735" s="13" t="s">
        <v>85</v>
      </c>
      <c r="AW1735" s="13" t="s">
        <v>33</v>
      </c>
      <c r="AX1735" s="13" t="s">
        <v>72</v>
      </c>
      <c r="AY1735" s="157" t="s">
        <v>166</v>
      </c>
    </row>
    <row r="1736" spans="2:51" s="13" customFormat="1">
      <c r="B1736" s="156"/>
      <c r="D1736" s="150" t="s">
        <v>177</v>
      </c>
      <c r="E1736" s="157" t="s">
        <v>19</v>
      </c>
      <c r="F1736" s="158" t="s">
        <v>1743</v>
      </c>
      <c r="H1736" s="159">
        <v>0.08</v>
      </c>
      <c r="I1736" s="160"/>
      <c r="L1736" s="156"/>
      <c r="M1736" s="161"/>
      <c r="T1736" s="162"/>
      <c r="AT1736" s="157" t="s">
        <v>177</v>
      </c>
      <c r="AU1736" s="157" t="s">
        <v>85</v>
      </c>
      <c r="AV1736" s="13" t="s">
        <v>85</v>
      </c>
      <c r="AW1736" s="13" t="s">
        <v>33</v>
      </c>
      <c r="AX1736" s="13" t="s">
        <v>72</v>
      </c>
      <c r="AY1736" s="157" t="s">
        <v>166</v>
      </c>
    </row>
    <row r="1737" spans="2:51" s="13" customFormat="1">
      <c r="B1737" s="156"/>
      <c r="D1737" s="150" t="s">
        <v>177</v>
      </c>
      <c r="E1737" s="157" t="s">
        <v>19</v>
      </c>
      <c r="F1737" s="158" t="s">
        <v>1744</v>
      </c>
      <c r="H1737" s="159">
        <v>0.68100000000000005</v>
      </c>
      <c r="I1737" s="160"/>
      <c r="L1737" s="156"/>
      <c r="M1737" s="161"/>
      <c r="T1737" s="162"/>
      <c r="AT1737" s="157" t="s">
        <v>177</v>
      </c>
      <c r="AU1737" s="157" t="s">
        <v>85</v>
      </c>
      <c r="AV1737" s="13" t="s">
        <v>85</v>
      </c>
      <c r="AW1737" s="13" t="s">
        <v>33</v>
      </c>
      <c r="AX1737" s="13" t="s">
        <v>72</v>
      </c>
      <c r="AY1737" s="157" t="s">
        <v>166</v>
      </c>
    </row>
    <row r="1738" spans="2:51" s="13" customFormat="1">
      <c r="B1738" s="156"/>
      <c r="D1738" s="150" t="s">
        <v>177</v>
      </c>
      <c r="E1738" s="157" t="s">
        <v>19</v>
      </c>
      <c r="F1738" s="158" t="s">
        <v>1745</v>
      </c>
      <c r="H1738" s="159">
        <v>-0.11799999999999999</v>
      </c>
      <c r="I1738" s="160"/>
      <c r="L1738" s="156"/>
      <c r="M1738" s="161"/>
      <c r="T1738" s="162"/>
      <c r="AT1738" s="157" t="s">
        <v>177</v>
      </c>
      <c r="AU1738" s="157" t="s">
        <v>85</v>
      </c>
      <c r="AV1738" s="13" t="s">
        <v>85</v>
      </c>
      <c r="AW1738" s="13" t="s">
        <v>33</v>
      </c>
      <c r="AX1738" s="13" t="s">
        <v>72</v>
      </c>
      <c r="AY1738" s="157" t="s">
        <v>166</v>
      </c>
    </row>
    <row r="1739" spans="2:51" s="13" customFormat="1">
      <c r="B1739" s="156"/>
      <c r="D1739" s="150" t="s">
        <v>177</v>
      </c>
      <c r="E1739" s="157" t="s">
        <v>19</v>
      </c>
      <c r="F1739" s="158" t="s">
        <v>1746</v>
      </c>
      <c r="H1739" s="159">
        <v>70.578999999999994</v>
      </c>
      <c r="I1739" s="160"/>
      <c r="L1739" s="156"/>
      <c r="M1739" s="161"/>
      <c r="T1739" s="162"/>
      <c r="AT1739" s="157" t="s">
        <v>177</v>
      </c>
      <c r="AU1739" s="157" t="s">
        <v>85</v>
      </c>
      <c r="AV1739" s="13" t="s">
        <v>85</v>
      </c>
      <c r="AW1739" s="13" t="s">
        <v>33</v>
      </c>
      <c r="AX1739" s="13" t="s">
        <v>72</v>
      </c>
      <c r="AY1739" s="157" t="s">
        <v>166</v>
      </c>
    </row>
    <row r="1740" spans="2:51" s="13" customFormat="1">
      <c r="B1740" s="156"/>
      <c r="D1740" s="150" t="s">
        <v>177</v>
      </c>
      <c r="E1740" s="157" t="s">
        <v>19</v>
      </c>
      <c r="F1740" s="158" t="s">
        <v>1747</v>
      </c>
      <c r="H1740" s="159">
        <v>-9.4079999999999995</v>
      </c>
      <c r="I1740" s="160"/>
      <c r="L1740" s="156"/>
      <c r="M1740" s="161"/>
      <c r="T1740" s="162"/>
      <c r="AT1740" s="157" t="s">
        <v>177</v>
      </c>
      <c r="AU1740" s="157" t="s">
        <v>85</v>
      </c>
      <c r="AV1740" s="13" t="s">
        <v>85</v>
      </c>
      <c r="AW1740" s="13" t="s">
        <v>33</v>
      </c>
      <c r="AX1740" s="13" t="s">
        <v>72</v>
      </c>
      <c r="AY1740" s="157" t="s">
        <v>166</v>
      </c>
    </row>
    <row r="1741" spans="2:51" s="13" customFormat="1">
      <c r="B1741" s="156"/>
      <c r="D1741" s="150" t="s">
        <v>177</v>
      </c>
      <c r="E1741" s="157" t="s">
        <v>19</v>
      </c>
      <c r="F1741" s="158" t="s">
        <v>1748</v>
      </c>
      <c r="H1741" s="159">
        <v>2.9119999999999999</v>
      </c>
      <c r="I1741" s="160"/>
      <c r="L1741" s="156"/>
      <c r="M1741" s="161"/>
      <c r="T1741" s="162"/>
      <c r="AT1741" s="157" t="s">
        <v>177</v>
      </c>
      <c r="AU1741" s="157" t="s">
        <v>85</v>
      </c>
      <c r="AV1741" s="13" t="s">
        <v>85</v>
      </c>
      <c r="AW1741" s="13" t="s">
        <v>33</v>
      </c>
      <c r="AX1741" s="13" t="s">
        <v>72</v>
      </c>
      <c r="AY1741" s="157" t="s">
        <v>166</v>
      </c>
    </row>
    <row r="1742" spans="2:51" s="13" customFormat="1">
      <c r="B1742" s="156"/>
      <c r="D1742" s="150" t="s">
        <v>177</v>
      </c>
      <c r="E1742" s="157" t="s">
        <v>19</v>
      </c>
      <c r="F1742" s="158" t="s">
        <v>1749</v>
      </c>
      <c r="H1742" s="159">
        <v>-3.2650000000000001</v>
      </c>
      <c r="I1742" s="160"/>
      <c r="L1742" s="156"/>
      <c r="M1742" s="161"/>
      <c r="T1742" s="162"/>
      <c r="AT1742" s="157" t="s">
        <v>177</v>
      </c>
      <c r="AU1742" s="157" t="s">
        <v>85</v>
      </c>
      <c r="AV1742" s="13" t="s">
        <v>85</v>
      </c>
      <c r="AW1742" s="13" t="s">
        <v>33</v>
      </c>
      <c r="AX1742" s="13" t="s">
        <v>72</v>
      </c>
      <c r="AY1742" s="157" t="s">
        <v>166</v>
      </c>
    </row>
    <row r="1743" spans="2:51" s="13" customFormat="1">
      <c r="B1743" s="156"/>
      <c r="D1743" s="150" t="s">
        <v>177</v>
      </c>
      <c r="E1743" s="157" t="s">
        <v>19</v>
      </c>
      <c r="F1743" s="158" t="s">
        <v>1750</v>
      </c>
      <c r="H1743" s="159">
        <v>0.7</v>
      </c>
      <c r="I1743" s="160"/>
      <c r="L1743" s="156"/>
      <c r="M1743" s="161"/>
      <c r="T1743" s="162"/>
      <c r="AT1743" s="157" t="s">
        <v>177</v>
      </c>
      <c r="AU1743" s="157" t="s">
        <v>85</v>
      </c>
      <c r="AV1743" s="13" t="s">
        <v>85</v>
      </c>
      <c r="AW1743" s="13" t="s">
        <v>33</v>
      </c>
      <c r="AX1743" s="13" t="s">
        <v>72</v>
      </c>
      <c r="AY1743" s="157" t="s">
        <v>166</v>
      </c>
    </row>
    <row r="1744" spans="2:51" s="13" customFormat="1">
      <c r="B1744" s="156"/>
      <c r="D1744" s="150" t="s">
        <v>177</v>
      </c>
      <c r="E1744" s="157" t="s">
        <v>19</v>
      </c>
      <c r="F1744" s="158" t="s">
        <v>1751</v>
      </c>
      <c r="H1744" s="159">
        <v>-1.4</v>
      </c>
      <c r="I1744" s="160"/>
      <c r="L1744" s="156"/>
      <c r="M1744" s="161"/>
      <c r="T1744" s="162"/>
      <c r="AT1744" s="157" t="s">
        <v>177</v>
      </c>
      <c r="AU1744" s="157" t="s">
        <v>85</v>
      </c>
      <c r="AV1744" s="13" t="s">
        <v>85</v>
      </c>
      <c r="AW1744" s="13" t="s">
        <v>33</v>
      </c>
      <c r="AX1744" s="13" t="s">
        <v>72</v>
      </c>
      <c r="AY1744" s="157" t="s">
        <v>166</v>
      </c>
    </row>
    <row r="1745" spans="2:51" s="13" customFormat="1">
      <c r="B1745" s="156"/>
      <c r="D1745" s="150" t="s">
        <v>177</v>
      </c>
      <c r="E1745" s="157" t="s">
        <v>19</v>
      </c>
      <c r="F1745" s="158" t="s">
        <v>1722</v>
      </c>
      <c r="H1745" s="159">
        <v>-1.323</v>
      </c>
      <c r="I1745" s="160"/>
      <c r="L1745" s="156"/>
      <c r="M1745" s="161"/>
      <c r="T1745" s="162"/>
      <c r="AT1745" s="157" t="s">
        <v>177</v>
      </c>
      <c r="AU1745" s="157" t="s">
        <v>85</v>
      </c>
      <c r="AV1745" s="13" t="s">
        <v>85</v>
      </c>
      <c r="AW1745" s="13" t="s">
        <v>33</v>
      </c>
      <c r="AX1745" s="13" t="s">
        <v>72</v>
      </c>
      <c r="AY1745" s="157" t="s">
        <v>166</v>
      </c>
    </row>
    <row r="1746" spans="2:51" s="13" customFormat="1">
      <c r="B1746" s="156"/>
      <c r="D1746" s="150" t="s">
        <v>177</v>
      </c>
      <c r="E1746" s="157" t="s">
        <v>19</v>
      </c>
      <c r="F1746" s="158" t="s">
        <v>1752</v>
      </c>
      <c r="H1746" s="159">
        <v>1.456</v>
      </c>
      <c r="I1746" s="160"/>
      <c r="L1746" s="156"/>
      <c r="M1746" s="161"/>
      <c r="T1746" s="162"/>
      <c r="AT1746" s="157" t="s">
        <v>177</v>
      </c>
      <c r="AU1746" s="157" t="s">
        <v>85</v>
      </c>
      <c r="AV1746" s="13" t="s">
        <v>85</v>
      </c>
      <c r="AW1746" s="13" t="s">
        <v>33</v>
      </c>
      <c r="AX1746" s="13" t="s">
        <v>72</v>
      </c>
      <c r="AY1746" s="157" t="s">
        <v>166</v>
      </c>
    </row>
    <row r="1747" spans="2:51" s="13" customFormat="1">
      <c r="B1747" s="156"/>
      <c r="D1747" s="150" t="s">
        <v>177</v>
      </c>
      <c r="E1747" s="157" t="s">
        <v>19</v>
      </c>
      <c r="F1747" s="158" t="s">
        <v>1722</v>
      </c>
      <c r="H1747" s="159">
        <v>-1.323</v>
      </c>
      <c r="I1747" s="160"/>
      <c r="L1747" s="156"/>
      <c r="M1747" s="161"/>
      <c r="T1747" s="162"/>
      <c r="AT1747" s="157" t="s">
        <v>177</v>
      </c>
      <c r="AU1747" s="157" t="s">
        <v>85</v>
      </c>
      <c r="AV1747" s="13" t="s">
        <v>85</v>
      </c>
      <c r="AW1747" s="13" t="s">
        <v>33</v>
      </c>
      <c r="AX1747" s="13" t="s">
        <v>72</v>
      </c>
      <c r="AY1747" s="157" t="s">
        <v>166</v>
      </c>
    </row>
    <row r="1748" spans="2:51" s="13" customFormat="1">
      <c r="B1748" s="156"/>
      <c r="D1748" s="150" t="s">
        <v>177</v>
      </c>
      <c r="E1748" s="157" t="s">
        <v>19</v>
      </c>
      <c r="F1748" s="158" t="s">
        <v>1738</v>
      </c>
      <c r="H1748" s="159">
        <v>0.35</v>
      </c>
      <c r="I1748" s="160"/>
      <c r="L1748" s="156"/>
      <c r="M1748" s="161"/>
      <c r="T1748" s="162"/>
      <c r="AT1748" s="157" t="s">
        <v>177</v>
      </c>
      <c r="AU1748" s="157" t="s">
        <v>85</v>
      </c>
      <c r="AV1748" s="13" t="s">
        <v>85</v>
      </c>
      <c r="AW1748" s="13" t="s">
        <v>33</v>
      </c>
      <c r="AX1748" s="13" t="s">
        <v>72</v>
      </c>
      <c r="AY1748" s="157" t="s">
        <v>166</v>
      </c>
    </row>
    <row r="1749" spans="2:51" s="13" customFormat="1">
      <c r="B1749" s="156"/>
      <c r="D1749" s="150" t="s">
        <v>177</v>
      </c>
      <c r="E1749" s="157" t="s">
        <v>19</v>
      </c>
      <c r="F1749" s="158" t="s">
        <v>1753</v>
      </c>
      <c r="H1749" s="159">
        <v>-1.1759999999999999</v>
      </c>
      <c r="I1749" s="160"/>
      <c r="L1749" s="156"/>
      <c r="M1749" s="161"/>
      <c r="T1749" s="162"/>
      <c r="AT1749" s="157" t="s">
        <v>177</v>
      </c>
      <c r="AU1749" s="157" t="s">
        <v>85</v>
      </c>
      <c r="AV1749" s="13" t="s">
        <v>85</v>
      </c>
      <c r="AW1749" s="13" t="s">
        <v>33</v>
      </c>
      <c r="AX1749" s="13" t="s">
        <v>72</v>
      </c>
      <c r="AY1749" s="157" t="s">
        <v>166</v>
      </c>
    </row>
    <row r="1750" spans="2:51" s="13" customFormat="1">
      <c r="B1750" s="156"/>
      <c r="D1750" s="150" t="s">
        <v>177</v>
      </c>
      <c r="E1750" s="157" t="s">
        <v>19</v>
      </c>
      <c r="F1750" s="158" t="s">
        <v>1754</v>
      </c>
      <c r="H1750" s="159">
        <v>1.26</v>
      </c>
      <c r="I1750" s="160"/>
      <c r="L1750" s="156"/>
      <c r="M1750" s="161"/>
      <c r="T1750" s="162"/>
      <c r="AT1750" s="157" t="s">
        <v>177</v>
      </c>
      <c r="AU1750" s="157" t="s">
        <v>85</v>
      </c>
      <c r="AV1750" s="13" t="s">
        <v>85</v>
      </c>
      <c r="AW1750" s="13" t="s">
        <v>33</v>
      </c>
      <c r="AX1750" s="13" t="s">
        <v>72</v>
      </c>
      <c r="AY1750" s="157" t="s">
        <v>166</v>
      </c>
    </row>
    <row r="1751" spans="2:51" s="13" customFormat="1">
      <c r="B1751" s="156"/>
      <c r="D1751" s="150" t="s">
        <v>177</v>
      </c>
      <c r="E1751" s="157" t="s">
        <v>19</v>
      </c>
      <c r="F1751" s="158" t="s">
        <v>1722</v>
      </c>
      <c r="H1751" s="159">
        <v>-1.323</v>
      </c>
      <c r="I1751" s="160"/>
      <c r="L1751" s="156"/>
      <c r="M1751" s="161"/>
      <c r="T1751" s="162"/>
      <c r="AT1751" s="157" t="s">
        <v>177</v>
      </c>
      <c r="AU1751" s="157" t="s">
        <v>85</v>
      </c>
      <c r="AV1751" s="13" t="s">
        <v>85</v>
      </c>
      <c r="AW1751" s="13" t="s">
        <v>33</v>
      </c>
      <c r="AX1751" s="13" t="s">
        <v>72</v>
      </c>
      <c r="AY1751" s="157" t="s">
        <v>166</v>
      </c>
    </row>
    <row r="1752" spans="2:51" s="13" customFormat="1">
      <c r="B1752" s="156"/>
      <c r="D1752" s="150" t="s">
        <v>177</v>
      </c>
      <c r="E1752" s="157" t="s">
        <v>19</v>
      </c>
      <c r="F1752" s="158" t="s">
        <v>1755</v>
      </c>
      <c r="H1752" s="159">
        <v>0.72799999999999998</v>
      </c>
      <c r="I1752" s="160"/>
      <c r="L1752" s="156"/>
      <c r="M1752" s="161"/>
      <c r="T1752" s="162"/>
      <c r="AT1752" s="157" t="s">
        <v>177</v>
      </c>
      <c r="AU1752" s="157" t="s">
        <v>85</v>
      </c>
      <c r="AV1752" s="13" t="s">
        <v>85</v>
      </c>
      <c r="AW1752" s="13" t="s">
        <v>33</v>
      </c>
      <c r="AX1752" s="13" t="s">
        <v>72</v>
      </c>
      <c r="AY1752" s="157" t="s">
        <v>166</v>
      </c>
    </row>
    <row r="1753" spans="2:51" s="13" customFormat="1">
      <c r="B1753" s="156"/>
      <c r="D1753" s="150" t="s">
        <v>177</v>
      </c>
      <c r="E1753" s="157" t="s">
        <v>19</v>
      </c>
      <c r="F1753" s="158" t="s">
        <v>1722</v>
      </c>
      <c r="H1753" s="159">
        <v>-1.323</v>
      </c>
      <c r="I1753" s="160"/>
      <c r="L1753" s="156"/>
      <c r="M1753" s="161"/>
      <c r="T1753" s="162"/>
      <c r="AT1753" s="157" t="s">
        <v>177</v>
      </c>
      <c r="AU1753" s="157" t="s">
        <v>85</v>
      </c>
      <c r="AV1753" s="13" t="s">
        <v>85</v>
      </c>
      <c r="AW1753" s="13" t="s">
        <v>33</v>
      </c>
      <c r="AX1753" s="13" t="s">
        <v>72</v>
      </c>
      <c r="AY1753" s="157" t="s">
        <v>166</v>
      </c>
    </row>
    <row r="1754" spans="2:51" s="13" customFormat="1">
      <c r="B1754" s="156"/>
      <c r="D1754" s="150" t="s">
        <v>177</v>
      </c>
      <c r="E1754" s="157" t="s">
        <v>19</v>
      </c>
      <c r="F1754" s="158" t="s">
        <v>1755</v>
      </c>
      <c r="H1754" s="159">
        <v>0.72799999999999998</v>
      </c>
      <c r="I1754" s="160"/>
      <c r="L1754" s="156"/>
      <c r="M1754" s="161"/>
      <c r="T1754" s="162"/>
      <c r="AT1754" s="157" t="s">
        <v>177</v>
      </c>
      <c r="AU1754" s="157" t="s">
        <v>85</v>
      </c>
      <c r="AV1754" s="13" t="s">
        <v>85</v>
      </c>
      <c r="AW1754" s="13" t="s">
        <v>33</v>
      </c>
      <c r="AX1754" s="13" t="s">
        <v>72</v>
      </c>
      <c r="AY1754" s="157" t="s">
        <v>166</v>
      </c>
    </row>
    <row r="1755" spans="2:51" s="13" customFormat="1">
      <c r="B1755" s="156"/>
      <c r="D1755" s="150" t="s">
        <v>177</v>
      </c>
      <c r="E1755" s="157" t="s">
        <v>19</v>
      </c>
      <c r="F1755" s="158" t="s">
        <v>1722</v>
      </c>
      <c r="H1755" s="159">
        <v>-1.323</v>
      </c>
      <c r="I1755" s="160"/>
      <c r="L1755" s="156"/>
      <c r="M1755" s="161"/>
      <c r="T1755" s="162"/>
      <c r="AT1755" s="157" t="s">
        <v>177</v>
      </c>
      <c r="AU1755" s="157" t="s">
        <v>85</v>
      </c>
      <c r="AV1755" s="13" t="s">
        <v>85</v>
      </c>
      <c r="AW1755" s="13" t="s">
        <v>33</v>
      </c>
      <c r="AX1755" s="13" t="s">
        <v>72</v>
      </c>
      <c r="AY1755" s="157" t="s">
        <v>166</v>
      </c>
    </row>
    <row r="1756" spans="2:51" s="13" customFormat="1">
      <c r="B1756" s="156"/>
      <c r="D1756" s="150" t="s">
        <v>177</v>
      </c>
      <c r="E1756" s="157" t="s">
        <v>19</v>
      </c>
      <c r="F1756" s="158" t="s">
        <v>1722</v>
      </c>
      <c r="H1756" s="159">
        <v>-1.323</v>
      </c>
      <c r="I1756" s="160"/>
      <c r="L1756" s="156"/>
      <c r="M1756" s="161"/>
      <c r="T1756" s="162"/>
      <c r="AT1756" s="157" t="s">
        <v>177</v>
      </c>
      <c r="AU1756" s="157" t="s">
        <v>85</v>
      </c>
      <c r="AV1756" s="13" t="s">
        <v>85</v>
      </c>
      <c r="AW1756" s="13" t="s">
        <v>33</v>
      </c>
      <c r="AX1756" s="13" t="s">
        <v>72</v>
      </c>
      <c r="AY1756" s="157" t="s">
        <v>166</v>
      </c>
    </row>
    <row r="1757" spans="2:51" s="13" customFormat="1">
      <c r="B1757" s="156"/>
      <c r="D1757" s="150" t="s">
        <v>177</v>
      </c>
      <c r="E1757" s="157" t="s">
        <v>19</v>
      </c>
      <c r="F1757" s="158" t="s">
        <v>1755</v>
      </c>
      <c r="H1757" s="159">
        <v>0.72799999999999998</v>
      </c>
      <c r="I1757" s="160"/>
      <c r="L1757" s="156"/>
      <c r="M1757" s="161"/>
      <c r="T1757" s="162"/>
      <c r="AT1757" s="157" t="s">
        <v>177</v>
      </c>
      <c r="AU1757" s="157" t="s">
        <v>85</v>
      </c>
      <c r="AV1757" s="13" t="s">
        <v>85</v>
      </c>
      <c r="AW1757" s="13" t="s">
        <v>33</v>
      </c>
      <c r="AX1757" s="13" t="s">
        <v>72</v>
      </c>
      <c r="AY1757" s="157" t="s">
        <v>166</v>
      </c>
    </row>
    <row r="1758" spans="2:51" s="13" customFormat="1">
      <c r="B1758" s="156"/>
      <c r="D1758" s="150" t="s">
        <v>177</v>
      </c>
      <c r="E1758" s="157" t="s">
        <v>19</v>
      </c>
      <c r="F1758" s="158" t="s">
        <v>1738</v>
      </c>
      <c r="H1758" s="159">
        <v>0.35</v>
      </c>
      <c r="I1758" s="160"/>
      <c r="L1758" s="156"/>
      <c r="M1758" s="161"/>
      <c r="T1758" s="162"/>
      <c r="AT1758" s="157" t="s">
        <v>177</v>
      </c>
      <c r="AU1758" s="157" t="s">
        <v>85</v>
      </c>
      <c r="AV1758" s="13" t="s">
        <v>85</v>
      </c>
      <c r="AW1758" s="13" t="s">
        <v>33</v>
      </c>
      <c r="AX1758" s="13" t="s">
        <v>72</v>
      </c>
      <c r="AY1758" s="157" t="s">
        <v>166</v>
      </c>
    </row>
    <row r="1759" spans="2:51" s="13" customFormat="1">
      <c r="B1759" s="156"/>
      <c r="D1759" s="150" t="s">
        <v>177</v>
      </c>
      <c r="E1759" s="157" t="s">
        <v>19</v>
      </c>
      <c r="F1759" s="158" t="s">
        <v>1756</v>
      </c>
      <c r="H1759" s="159">
        <v>-5.1130000000000004</v>
      </c>
      <c r="I1759" s="160"/>
      <c r="L1759" s="156"/>
      <c r="M1759" s="161"/>
      <c r="T1759" s="162"/>
      <c r="AT1759" s="157" t="s">
        <v>177</v>
      </c>
      <c r="AU1759" s="157" t="s">
        <v>85</v>
      </c>
      <c r="AV1759" s="13" t="s">
        <v>85</v>
      </c>
      <c r="AW1759" s="13" t="s">
        <v>33</v>
      </c>
      <c r="AX1759" s="13" t="s">
        <v>72</v>
      </c>
      <c r="AY1759" s="157" t="s">
        <v>166</v>
      </c>
    </row>
    <row r="1760" spans="2:51" s="14" customFormat="1">
      <c r="B1760" s="163"/>
      <c r="D1760" s="150" t="s">
        <v>177</v>
      </c>
      <c r="E1760" s="164" t="s">
        <v>19</v>
      </c>
      <c r="F1760" s="165" t="s">
        <v>217</v>
      </c>
      <c r="H1760" s="166">
        <v>244.01299999999998</v>
      </c>
      <c r="I1760" s="167"/>
      <c r="L1760" s="163"/>
      <c r="M1760" s="168"/>
      <c r="T1760" s="169"/>
      <c r="AT1760" s="164" t="s">
        <v>177</v>
      </c>
      <c r="AU1760" s="164" t="s">
        <v>85</v>
      </c>
      <c r="AV1760" s="14" t="s">
        <v>184</v>
      </c>
      <c r="AW1760" s="14" t="s">
        <v>33</v>
      </c>
      <c r="AX1760" s="14" t="s">
        <v>72</v>
      </c>
      <c r="AY1760" s="164" t="s">
        <v>166</v>
      </c>
    </row>
    <row r="1761" spans="2:65" s="15" customFormat="1">
      <c r="B1761" s="170"/>
      <c r="D1761" s="150" t="s">
        <v>177</v>
      </c>
      <c r="E1761" s="171" t="s">
        <v>19</v>
      </c>
      <c r="F1761" s="172" t="s">
        <v>228</v>
      </c>
      <c r="H1761" s="173">
        <v>725.98100000000045</v>
      </c>
      <c r="I1761" s="174"/>
      <c r="L1761" s="170"/>
      <c r="M1761" s="175"/>
      <c r="T1761" s="176"/>
      <c r="AT1761" s="171" t="s">
        <v>177</v>
      </c>
      <c r="AU1761" s="171" t="s">
        <v>85</v>
      </c>
      <c r="AV1761" s="15" t="s">
        <v>173</v>
      </c>
      <c r="AW1761" s="15" t="s">
        <v>33</v>
      </c>
      <c r="AX1761" s="15" t="s">
        <v>79</v>
      </c>
      <c r="AY1761" s="171" t="s">
        <v>166</v>
      </c>
    </row>
    <row r="1762" spans="2:65" s="1" customFormat="1" ht="16.5" customHeight="1">
      <c r="B1762" s="33"/>
      <c r="C1762" s="132" t="s">
        <v>1757</v>
      </c>
      <c r="D1762" s="132" t="s">
        <v>168</v>
      </c>
      <c r="E1762" s="133" t="s">
        <v>1758</v>
      </c>
      <c r="F1762" s="134" t="s">
        <v>1759</v>
      </c>
      <c r="G1762" s="135" t="s">
        <v>232</v>
      </c>
      <c r="H1762" s="136">
        <v>1758.825</v>
      </c>
      <c r="I1762" s="137"/>
      <c r="J1762" s="138">
        <f>ROUND(I1762*H1762,2)</f>
        <v>0</v>
      </c>
      <c r="K1762" s="134" t="s">
        <v>172</v>
      </c>
      <c r="L1762" s="33"/>
      <c r="M1762" s="139" t="s">
        <v>19</v>
      </c>
      <c r="N1762" s="140" t="s">
        <v>44</v>
      </c>
      <c r="P1762" s="141">
        <f>O1762*H1762</f>
        <v>0</v>
      </c>
      <c r="Q1762" s="141">
        <v>2.0000000000000001E-4</v>
      </c>
      <c r="R1762" s="141">
        <f>Q1762*H1762</f>
        <v>0.35176500000000005</v>
      </c>
      <c r="S1762" s="141">
        <v>0</v>
      </c>
      <c r="T1762" s="142">
        <f>S1762*H1762</f>
        <v>0</v>
      </c>
      <c r="AR1762" s="143" t="s">
        <v>291</v>
      </c>
      <c r="AT1762" s="143" t="s">
        <v>168</v>
      </c>
      <c r="AU1762" s="143" t="s">
        <v>85</v>
      </c>
      <c r="AY1762" s="18" t="s">
        <v>166</v>
      </c>
      <c r="BE1762" s="144">
        <f>IF(N1762="základní",J1762,0)</f>
        <v>0</v>
      </c>
      <c r="BF1762" s="144">
        <f>IF(N1762="snížená",J1762,0)</f>
        <v>0</v>
      </c>
      <c r="BG1762" s="144">
        <f>IF(N1762="zákl. přenesená",J1762,0)</f>
        <v>0</v>
      </c>
      <c r="BH1762" s="144">
        <f>IF(N1762="sníž. přenesená",J1762,0)</f>
        <v>0</v>
      </c>
      <c r="BI1762" s="144">
        <f>IF(N1762="nulová",J1762,0)</f>
        <v>0</v>
      </c>
      <c r="BJ1762" s="18" t="s">
        <v>85</v>
      </c>
      <c r="BK1762" s="144">
        <f>ROUND(I1762*H1762,2)</f>
        <v>0</v>
      </c>
      <c r="BL1762" s="18" t="s">
        <v>291</v>
      </c>
      <c r="BM1762" s="143" t="s">
        <v>1760</v>
      </c>
    </row>
    <row r="1763" spans="2:65" s="1" customFormat="1">
      <c r="B1763" s="33"/>
      <c r="D1763" s="145" t="s">
        <v>175</v>
      </c>
      <c r="F1763" s="146" t="s">
        <v>1761</v>
      </c>
      <c r="I1763" s="147"/>
      <c r="L1763" s="33"/>
      <c r="M1763" s="148"/>
      <c r="T1763" s="54"/>
      <c r="AT1763" s="18" t="s">
        <v>175</v>
      </c>
      <c r="AU1763" s="18" t="s">
        <v>85</v>
      </c>
    </row>
    <row r="1764" spans="2:65" s="12" customFormat="1">
      <c r="B1764" s="149"/>
      <c r="D1764" s="150" t="s">
        <v>177</v>
      </c>
      <c r="E1764" s="151" t="s">
        <v>19</v>
      </c>
      <c r="F1764" s="152" t="s">
        <v>213</v>
      </c>
      <c r="H1764" s="151" t="s">
        <v>19</v>
      </c>
      <c r="I1764" s="153"/>
      <c r="L1764" s="149"/>
      <c r="M1764" s="154"/>
      <c r="T1764" s="155"/>
      <c r="AT1764" s="151" t="s">
        <v>177</v>
      </c>
      <c r="AU1764" s="151" t="s">
        <v>85</v>
      </c>
      <c r="AV1764" s="12" t="s">
        <v>79</v>
      </c>
      <c r="AW1764" s="12" t="s">
        <v>33</v>
      </c>
      <c r="AX1764" s="12" t="s">
        <v>72</v>
      </c>
      <c r="AY1764" s="151" t="s">
        <v>166</v>
      </c>
    </row>
    <row r="1765" spans="2:65" s="13" customFormat="1">
      <c r="B1765" s="156"/>
      <c r="D1765" s="150" t="s">
        <v>177</v>
      </c>
      <c r="E1765" s="157" t="s">
        <v>19</v>
      </c>
      <c r="F1765" s="158" t="s">
        <v>319</v>
      </c>
      <c r="H1765" s="159">
        <v>4.8150000000000004</v>
      </c>
      <c r="I1765" s="160"/>
      <c r="L1765" s="156"/>
      <c r="M1765" s="161"/>
      <c r="T1765" s="162"/>
      <c r="AT1765" s="157" t="s">
        <v>177</v>
      </c>
      <c r="AU1765" s="157" t="s">
        <v>85</v>
      </c>
      <c r="AV1765" s="13" t="s">
        <v>85</v>
      </c>
      <c r="AW1765" s="13" t="s">
        <v>33</v>
      </c>
      <c r="AX1765" s="13" t="s">
        <v>72</v>
      </c>
      <c r="AY1765" s="157" t="s">
        <v>166</v>
      </c>
    </row>
    <row r="1766" spans="2:65" s="13" customFormat="1">
      <c r="B1766" s="156"/>
      <c r="D1766" s="150" t="s">
        <v>177</v>
      </c>
      <c r="E1766" s="157" t="s">
        <v>19</v>
      </c>
      <c r="F1766" s="158" t="s">
        <v>320</v>
      </c>
      <c r="H1766" s="159">
        <v>11.532</v>
      </c>
      <c r="I1766" s="160"/>
      <c r="L1766" s="156"/>
      <c r="M1766" s="161"/>
      <c r="T1766" s="162"/>
      <c r="AT1766" s="157" t="s">
        <v>177</v>
      </c>
      <c r="AU1766" s="157" t="s">
        <v>85</v>
      </c>
      <c r="AV1766" s="13" t="s">
        <v>85</v>
      </c>
      <c r="AW1766" s="13" t="s">
        <v>33</v>
      </c>
      <c r="AX1766" s="13" t="s">
        <v>72</v>
      </c>
      <c r="AY1766" s="157" t="s">
        <v>166</v>
      </c>
    </row>
    <row r="1767" spans="2:65" s="13" customFormat="1">
      <c r="B1767" s="156"/>
      <c r="D1767" s="150" t="s">
        <v>177</v>
      </c>
      <c r="E1767" s="157" t="s">
        <v>19</v>
      </c>
      <c r="F1767" s="158" t="s">
        <v>321</v>
      </c>
      <c r="H1767" s="159">
        <v>6.0890000000000004</v>
      </c>
      <c r="I1767" s="160"/>
      <c r="L1767" s="156"/>
      <c r="M1767" s="161"/>
      <c r="T1767" s="162"/>
      <c r="AT1767" s="157" t="s">
        <v>177</v>
      </c>
      <c r="AU1767" s="157" t="s">
        <v>85</v>
      </c>
      <c r="AV1767" s="13" t="s">
        <v>85</v>
      </c>
      <c r="AW1767" s="13" t="s">
        <v>33</v>
      </c>
      <c r="AX1767" s="13" t="s">
        <v>72</v>
      </c>
      <c r="AY1767" s="157" t="s">
        <v>166</v>
      </c>
    </row>
    <row r="1768" spans="2:65" s="13" customFormat="1">
      <c r="B1768" s="156"/>
      <c r="D1768" s="150" t="s">
        <v>177</v>
      </c>
      <c r="E1768" s="157" t="s">
        <v>19</v>
      </c>
      <c r="F1768" s="158" t="s">
        <v>322</v>
      </c>
      <c r="H1768" s="159">
        <v>6.75</v>
      </c>
      <c r="I1768" s="160"/>
      <c r="L1768" s="156"/>
      <c r="M1768" s="161"/>
      <c r="T1768" s="162"/>
      <c r="AT1768" s="157" t="s">
        <v>177</v>
      </c>
      <c r="AU1768" s="157" t="s">
        <v>85</v>
      </c>
      <c r="AV1768" s="13" t="s">
        <v>85</v>
      </c>
      <c r="AW1768" s="13" t="s">
        <v>33</v>
      </c>
      <c r="AX1768" s="13" t="s">
        <v>72</v>
      </c>
      <c r="AY1768" s="157" t="s">
        <v>166</v>
      </c>
    </row>
    <row r="1769" spans="2:65" s="13" customFormat="1">
      <c r="B1769" s="156"/>
      <c r="D1769" s="150" t="s">
        <v>177</v>
      </c>
      <c r="E1769" s="157" t="s">
        <v>19</v>
      </c>
      <c r="F1769" s="158" t="s">
        <v>323</v>
      </c>
      <c r="H1769" s="159">
        <v>30.78</v>
      </c>
      <c r="I1769" s="160"/>
      <c r="L1769" s="156"/>
      <c r="M1769" s="161"/>
      <c r="T1769" s="162"/>
      <c r="AT1769" s="157" t="s">
        <v>177</v>
      </c>
      <c r="AU1769" s="157" t="s">
        <v>85</v>
      </c>
      <c r="AV1769" s="13" t="s">
        <v>85</v>
      </c>
      <c r="AW1769" s="13" t="s">
        <v>33</v>
      </c>
      <c r="AX1769" s="13" t="s">
        <v>72</v>
      </c>
      <c r="AY1769" s="157" t="s">
        <v>166</v>
      </c>
    </row>
    <row r="1770" spans="2:65" s="13" customFormat="1">
      <c r="B1770" s="156"/>
      <c r="D1770" s="150" t="s">
        <v>177</v>
      </c>
      <c r="E1770" s="157" t="s">
        <v>19</v>
      </c>
      <c r="F1770" s="158" t="s">
        <v>324</v>
      </c>
      <c r="H1770" s="159">
        <v>8.6999999999999993</v>
      </c>
      <c r="I1770" s="160"/>
      <c r="L1770" s="156"/>
      <c r="M1770" s="161"/>
      <c r="T1770" s="162"/>
      <c r="AT1770" s="157" t="s">
        <v>177</v>
      </c>
      <c r="AU1770" s="157" t="s">
        <v>85</v>
      </c>
      <c r="AV1770" s="13" t="s">
        <v>85</v>
      </c>
      <c r="AW1770" s="13" t="s">
        <v>33</v>
      </c>
      <c r="AX1770" s="13" t="s">
        <v>72</v>
      </c>
      <c r="AY1770" s="157" t="s">
        <v>166</v>
      </c>
    </row>
    <row r="1771" spans="2:65" s="13" customFormat="1">
      <c r="B1771" s="156"/>
      <c r="D1771" s="150" t="s">
        <v>177</v>
      </c>
      <c r="E1771" s="157" t="s">
        <v>19</v>
      </c>
      <c r="F1771" s="158" t="s">
        <v>325</v>
      </c>
      <c r="H1771" s="159">
        <v>11.542999999999999</v>
      </c>
      <c r="I1771" s="160"/>
      <c r="L1771" s="156"/>
      <c r="M1771" s="161"/>
      <c r="T1771" s="162"/>
      <c r="AT1771" s="157" t="s">
        <v>177</v>
      </c>
      <c r="AU1771" s="157" t="s">
        <v>85</v>
      </c>
      <c r="AV1771" s="13" t="s">
        <v>85</v>
      </c>
      <c r="AW1771" s="13" t="s">
        <v>33</v>
      </c>
      <c r="AX1771" s="13" t="s">
        <v>72</v>
      </c>
      <c r="AY1771" s="157" t="s">
        <v>166</v>
      </c>
    </row>
    <row r="1772" spans="2:65" s="13" customFormat="1">
      <c r="B1772" s="156"/>
      <c r="D1772" s="150" t="s">
        <v>177</v>
      </c>
      <c r="E1772" s="157" t="s">
        <v>19</v>
      </c>
      <c r="F1772" s="158" t="s">
        <v>326</v>
      </c>
      <c r="H1772" s="159">
        <v>4.5</v>
      </c>
      <c r="I1772" s="160"/>
      <c r="L1772" s="156"/>
      <c r="M1772" s="161"/>
      <c r="T1772" s="162"/>
      <c r="AT1772" s="157" t="s">
        <v>177</v>
      </c>
      <c r="AU1772" s="157" t="s">
        <v>85</v>
      </c>
      <c r="AV1772" s="13" t="s">
        <v>85</v>
      </c>
      <c r="AW1772" s="13" t="s">
        <v>33</v>
      </c>
      <c r="AX1772" s="13" t="s">
        <v>72</v>
      </c>
      <c r="AY1772" s="157" t="s">
        <v>166</v>
      </c>
    </row>
    <row r="1773" spans="2:65" s="13" customFormat="1">
      <c r="B1773" s="156"/>
      <c r="D1773" s="150" t="s">
        <v>177</v>
      </c>
      <c r="E1773" s="157" t="s">
        <v>19</v>
      </c>
      <c r="F1773" s="158" t="s">
        <v>327</v>
      </c>
      <c r="H1773" s="159">
        <v>4.2750000000000004</v>
      </c>
      <c r="I1773" s="160"/>
      <c r="L1773" s="156"/>
      <c r="M1773" s="161"/>
      <c r="T1773" s="162"/>
      <c r="AT1773" s="157" t="s">
        <v>177</v>
      </c>
      <c r="AU1773" s="157" t="s">
        <v>85</v>
      </c>
      <c r="AV1773" s="13" t="s">
        <v>85</v>
      </c>
      <c r="AW1773" s="13" t="s">
        <v>33</v>
      </c>
      <c r="AX1773" s="13" t="s">
        <v>72</v>
      </c>
      <c r="AY1773" s="157" t="s">
        <v>166</v>
      </c>
    </row>
    <row r="1774" spans="2:65" s="13" customFormat="1">
      <c r="B1774" s="156"/>
      <c r="D1774" s="150" t="s">
        <v>177</v>
      </c>
      <c r="E1774" s="157" t="s">
        <v>19</v>
      </c>
      <c r="F1774" s="158" t="s">
        <v>328</v>
      </c>
      <c r="H1774" s="159">
        <v>5.0999999999999996</v>
      </c>
      <c r="I1774" s="160"/>
      <c r="L1774" s="156"/>
      <c r="M1774" s="161"/>
      <c r="T1774" s="162"/>
      <c r="AT1774" s="157" t="s">
        <v>177</v>
      </c>
      <c r="AU1774" s="157" t="s">
        <v>85</v>
      </c>
      <c r="AV1774" s="13" t="s">
        <v>85</v>
      </c>
      <c r="AW1774" s="13" t="s">
        <v>33</v>
      </c>
      <c r="AX1774" s="13" t="s">
        <v>72</v>
      </c>
      <c r="AY1774" s="157" t="s">
        <v>166</v>
      </c>
    </row>
    <row r="1775" spans="2:65" s="13" customFormat="1">
      <c r="B1775" s="156"/>
      <c r="D1775" s="150" t="s">
        <v>177</v>
      </c>
      <c r="E1775" s="157" t="s">
        <v>19</v>
      </c>
      <c r="F1775" s="158" t="s">
        <v>329</v>
      </c>
      <c r="H1775" s="159">
        <v>22.66</v>
      </c>
      <c r="I1775" s="160"/>
      <c r="L1775" s="156"/>
      <c r="M1775" s="161"/>
      <c r="T1775" s="162"/>
      <c r="AT1775" s="157" t="s">
        <v>177</v>
      </c>
      <c r="AU1775" s="157" t="s">
        <v>85</v>
      </c>
      <c r="AV1775" s="13" t="s">
        <v>85</v>
      </c>
      <c r="AW1775" s="13" t="s">
        <v>33</v>
      </c>
      <c r="AX1775" s="13" t="s">
        <v>72</v>
      </c>
      <c r="AY1775" s="157" t="s">
        <v>166</v>
      </c>
    </row>
    <row r="1776" spans="2:65" s="13" customFormat="1">
      <c r="B1776" s="156"/>
      <c r="D1776" s="150" t="s">
        <v>177</v>
      </c>
      <c r="E1776" s="157" t="s">
        <v>19</v>
      </c>
      <c r="F1776" s="158" t="s">
        <v>330</v>
      </c>
      <c r="H1776" s="159">
        <v>13.685</v>
      </c>
      <c r="I1776" s="160"/>
      <c r="L1776" s="156"/>
      <c r="M1776" s="161"/>
      <c r="T1776" s="162"/>
      <c r="AT1776" s="157" t="s">
        <v>177</v>
      </c>
      <c r="AU1776" s="157" t="s">
        <v>85</v>
      </c>
      <c r="AV1776" s="13" t="s">
        <v>85</v>
      </c>
      <c r="AW1776" s="13" t="s">
        <v>33</v>
      </c>
      <c r="AX1776" s="13" t="s">
        <v>72</v>
      </c>
      <c r="AY1776" s="157" t="s">
        <v>166</v>
      </c>
    </row>
    <row r="1777" spans="2:51" s="13" customFormat="1">
      <c r="B1777" s="156"/>
      <c r="D1777" s="150" t="s">
        <v>177</v>
      </c>
      <c r="E1777" s="157" t="s">
        <v>19</v>
      </c>
      <c r="F1777" s="158" t="s">
        <v>331</v>
      </c>
      <c r="H1777" s="159">
        <v>2.3929999999999998</v>
      </c>
      <c r="I1777" s="160"/>
      <c r="L1777" s="156"/>
      <c r="M1777" s="161"/>
      <c r="T1777" s="162"/>
      <c r="AT1777" s="157" t="s">
        <v>177</v>
      </c>
      <c r="AU1777" s="157" t="s">
        <v>85</v>
      </c>
      <c r="AV1777" s="13" t="s">
        <v>85</v>
      </c>
      <c r="AW1777" s="13" t="s">
        <v>33</v>
      </c>
      <c r="AX1777" s="13" t="s">
        <v>72</v>
      </c>
      <c r="AY1777" s="157" t="s">
        <v>166</v>
      </c>
    </row>
    <row r="1778" spans="2:51" s="13" customFormat="1">
      <c r="B1778" s="156"/>
      <c r="D1778" s="150" t="s">
        <v>177</v>
      </c>
      <c r="E1778" s="157" t="s">
        <v>19</v>
      </c>
      <c r="F1778" s="158" t="s">
        <v>332</v>
      </c>
      <c r="H1778" s="159">
        <v>3.7949999999999999</v>
      </c>
      <c r="I1778" s="160"/>
      <c r="L1778" s="156"/>
      <c r="M1778" s="161"/>
      <c r="T1778" s="162"/>
      <c r="AT1778" s="157" t="s">
        <v>177</v>
      </c>
      <c r="AU1778" s="157" t="s">
        <v>85</v>
      </c>
      <c r="AV1778" s="13" t="s">
        <v>85</v>
      </c>
      <c r="AW1778" s="13" t="s">
        <v>33</v>
      </c>
      <c r="AX1778" s="13" t="s">
        <v>72</v>
      </c>
      <c r="AY1778" s="157" t="s">
        <v>166</v>
      </c>
    </row>
    <row r="1779" spans="2:51" s="13" customFormat="1">
      <c r="B1779" s="156"/>
      <c r="D1779" s="150" t="s">
        <v>177</v>
      </c>
      <c r="E1779" s="157" t="s">
        <v>19</v>
      </c>
      <c r="F1779" s="158" t="s">
        <v>333</v>
      </c>
      <c r="H1779" s="159">
        <v>2.7229999999999999</v>
      </c>
      <c r="I1779" s="160"/>
      <c r="L1779" s="156"/>
      <c r="M1779" s="161"/>
      <c r="T1779" s="162"/>
      <c r="AT1779" s="157" t="s">
        <v>177</v>
      </c>
      <c r="AU1779" s="157" t="s">
        <v>85</v>
      </c>
      <c r="AV1779" s="13" t="s">
        <v>85</v>
      </c>
      <c r="AW1779" s="13" t="s">
        <v>33</v>
      </c>
      <c r="AX1779" s="13" t="s">
        <v>72</v>
      </c>
      <c r="AY1779" s="157" t="s">
        <v>166</v>
      </c>
    </row>
    <row r="1780" spans="2:51" s="13" customFormat="1">
      <c r="B1780" s="156"/>
      <c r="D1780" s="150" t="s">
        <v>177</v>
      </c>
      <c r="E1780" s="157" t="s">
        <v>19</v>
      </c>
      <c r="F1780" s="158" t="s">
        <v>1762</v>
      </c>
      <c r="H1780" s="159">
        <v>3.3149999999999999</v>
      </c>
      <c r="I1780" s="160"/>
      <c r="L1780" s="156"/>
      <c r="M1780" s="161"/>
      <c r="T1780" s="162"/>
      <c r="AT1780" s="157" t="s">
        <v>177</v>
      </c>
      <c r="AU1780" s="157" t="s">
        <v>85</v>
      </c>
      <c r="AV1780" s="13" t="s">
        <v>85</v>
      </c>
      <c r="AW1780" s="13" t="s">
        <v>33</v>
      </c>
      <c r="AX1780" s="13" t="s">
        <v>72</v>
      </c>
      <c r="AY1780" s="157" t="s">
        <v>166</v>
      </c>
    </row>
    <row r="1781" spans="2:51" s="13" customFormat="1">
      <c r="B1781" s="156"/>
      <c r="D1781" s="150" t="s">
        <v>177</v>
      </c>
      <c r="E1781" s="157" t="s">
        <v>19</v>
      </c>
      <c r="F1781" s="158" t="s">
        <v>1763</v>
      </c>
      <c r="H1781" s="159">
        <v>-0.36</v>
      </c>
      <c r="I1781" s="160"/>
      <c r="L1781" s="156"/>
      <c r="M1781" s="161"/>
      <c r="T1781" s="162"/>
      <c r="AT1781" s="157" t="s">
        <v>177</v>
      </c>
      <c r="AU1781" s="157" t="s">
        <v>85</v>
      </c>
      <c r="AV1781" s="13" t="s">
        <v>85</v>
      </c>
      <c r="AW1781" s="13" t="s">
        <v>33</v>
      </c>
      <c r="AX1781" s="13" t="s">
        <v>72</v>
      </c>
      <c r="AY1781" s="157" t="s">
        <v>166</v>
      </c>
    </row>
    <row r="1782" spans="2:51" s="12" customFormat="1">
      <c r="B1782" s="149"/>
      <c r="D1782" s="150" t="s">
        <v>177</v>
      </c>
      <c r="E1782" s="151" t="s">
        <v>19</v>
      </c>
      <c r="F1782" s="152" t="s">
        <v>218</v>
      </c>
      <c r="H1782" s="151" t="s">
        <v>19</v>
      </c>
      <c r="I1782" s="153"/>
      <c r="L1782" s="149"/>
      <c r="M1782" s="154"/>
      <c r="T1782" s="155"/>
      <c r="AT1782" s="151" t="s">
        <v>177</v>
      </c>
      <c r="AU1782" s="151" t="s">
        <v>85</v>
      </c>
      <c r="AV1782" s="12" t="s">
        <v>79</v>
      </c>
      <c r="AW1782" s="12" t="s">
        <v>33</v>
      </c>
      <c r="AX1782" s="12" t="s">
        <v>72</v>
      </c>
      <c r="AY1782" s="151" t="s">
        <v>166</v>
      </c>
    </row>
    <row r="1783" spans="2:51" s="13" customFormat="1">
      <c r="B1783" s="156"/>
      <c r="D1783" s="150" t="s">
        <v>177</v>
      </c>
      <c r="E1783" s="157" t="s">
        <v>19</v>
      </c>
      <c r="F1783" s="158" t="s">
        <v>334</v>
      </c>
      <c r="H1783" s="159">
        <v>20.79</v>
      </c>
      <c r="I1783" s="160"/>
      <c r="L1783" s="156"/>
      <c r="M1783" s="161"/>
      <c r="T1783" s="162"/>
      <c r="AT1783" s="157" t="s">
        <v>177</v>
      </c>
      <c r="AU1783" s="157" t="s">
        <v>85</v>
      </c>
      <c r="AV1783" s="13" t="s">
        <v>85</v>
      </c>
      <c r="AW1783" s="13" t="s">
        <v>33</v>
      </c>
      <c r="AX1783" s="13" t="s">
        <v>72</v>
      </c>
      <c r="AY1783" s="157" t="s">
        <v>166</v>
      </c>
    </row>
    <row r="1784" spans="2:51" s="13" customFormat="1">
      <c r="B1784" s="156"/>
      <c r="D1784" s="150" t="s">
        <v>177</v>
      </c>
      <c r="E1784" s="157" t="s">
        <v>19</v>
      </c>
      <c r="F1784" s="158" t="s">
        <v>335</v>
      </c>
      <c r="H1784" s="159">
        <v>18.690000000000001</v>
      </c>
      <c r="I1784" s="160"/>
      <c r="L1784" s="156"/>
      <c r="M1784" s="161"/>
      <c r="T1784" s="162"/>
      <c r="AT1784" s="157" t="s">
        <v>177</v>
      </c>
      <c r="AU1784" s="157" t="s">
        <v>85</v>
      </c>
      <c r="AV1784" s="13" t="s">
        <v>85</v>
      </c>
      <c r="AW1784" s="13" t="s">
        <v>33</v>
      </c>
      <c r="AX1784" s="13" t="s">
        <v>72</v>
      </c>
      <c r="AY1784" s="157" t="s">
        <v>166</v>
      </c>
    </row>
    <row r="1785" spans="2:51" s="13" customFormat="1">
      <c r="B1785" s="156"/>
      <c r="D1785" s="150" t="s">
        <v>177</v>
      </c>
      <c r="E1785" s="157" t="s">
        <v>19</v>
      </c>
      <c r="F1785" s="158" t="s">
        <v>336</v>
      </c>
      <c r="H1785" s="159">
        <v>-0.29199999999999998</v>
      </c>
      <c r="I1785" s="160"/>
      <c r="L1785" s="156"/>
      <c r="M1785" s="161"/>
      <c r="T1785" s="162"/>
      <c r="AT1785" s="157" t="s">
        <v>177</v>
      </c>
      <c r="AU1785" s="157" t="s">
        <v>85</v>
      </c>
      <c r="AV1785" s="13" t="s">
        <v>85</v>
      </c>
      <c r="AW1785" s="13" t="s">
        <v>33</v>
      </c>
      <c r="AX1785" s="13" t="s">
        <v>72</v>
      </c>
      <c r="AY1785" s="157" t="s">
        <v>166</v>
      </c>
    </row>
    <row r="1786" spans="2:51" s="13" customFormat="1">
      <c r="B1786" s="156"/>
      <c r="D1786" s="150" t="s">
        <v>177</v>
      </c>
      <c r="E1786" s="157" t="s">
        <v>19</v>
      </c>
      <c r="F1786" s="158" t="s">
        <v>337</v>
      </c>
      <c r="H1786" s="159">
        <v>2.72</v>
      </c>
      <c r="I1786" s="160"/>
      <c r="L1786" s="156"/>
      <c r="M1786" s="161"/>
      <c r="T1786" s="162"/>
      <c r="AT1786" s="157" t="s">
        <v>177</v>
      </c>
      <c r="AU1786" s="157" t="s">
        <v>85</v>
      </c>
      <c r="AV1786" s="13" t="s">
        <v>85</v>
      </c>
      <c r="AW1786" s="13" t="s">
        <v>33</v>
      </c>
      <c r="AX1786" s="13" t="s">
        <v>72</v>
      </c>
      <c r="AY1786" s="157" t="s">
        <v>166</v>
      </c>
    </row>
    <row r="1787" spans="2:51" s="13" customFormat="1">
      <c r="B1787" s="156"/>
      <c r="D1787" s="150" t="s">
        <v>177</v>
      </c>
      <c r="E1787" s="157" t="s">
        <v>19</v>
      </c>
      <c r="F1787" s="158" t="s">
        <v>337</v>
      </c>
      <c r="H1787" s="159">
        <v>2.72</v>
      </c>
      <c r="I1787" s="160"/>
      <c r="L1787" s="156"/>
      <c r="M1787" s="161"/>
      <c r="T1787" s="162"/>
      <c r="AT1787" s="157" t="s">
        <v>177</v>
      </c>
      <c r="AU1787" s="157" t="s">
        <v>85</v>
      </c>
      <c r="AV1787" s="13" t="s">
        <v>85</v>
      </c>
      <c r="AW1787" s="13" t="s">
        <v>33</v>
      </c>
      <c r="AX1787" s="13" t="s">
        <v>72</v>
      </c>
      <c r="AY1787" s="157" t="s">
        <v>166</v>
      </c>
    </row>
    <row r="1788" spans="2:51" s="13" customFormat="1">
      <c r="B1788" s="156"/>
      <c r="D1788" s="150" t="s">
        <v>177</v>
      </c>
      <c r="E1788" s="157" t="s">
        <v>19</v>
      </c>
      <c r="F1788" s="158" t="s">
        <v>338</v>
      </c>
      <c r="H1788" s="159">
        <v>1.7849999999999999</v>
      </c>
      <c r="I1788" s="160"/>
      <c r="L1788" s="156"/>
      <c r="M1788" s="161"/>
      <c r="T1788" s="162"/>
      <c r="AT1788" s="157" t="s">
        <v>177</v>
      </c>
      <c r="AU1788" s="157" t="s">
        <v>85</v>
      </c>
      <c r="AV1788" s="13" t="s">
        <v>85</v>
      </c>
      <c r="AW1788" s="13" t="s">
        <v>33</v>
      </c>
      <c r="AX1788" s="13" t="s">
        <v>72</v>
      </c>
      <c r="AY1788" s="157" t="s">
        <v>166</v>
      </c>
    </row>
    <row r="1789" spans="2:51" s="13" customFormat="1">
      <c r="B1789" s="156"/>
      <c r="D1789" s="150" t="s">
        <v>177</v>
      </c>
      <c r="E1789" s="157" t="s">
        <v>19</v>
      </c>
      <c r="F1789" s="158" t="s">
        <v>339</v>
      </c>
      <c r="H1789" s="159">
        <v>5.5679999999999996</v>
      </c>
      <c r="I1789" s="160"/>
      <c r="L1789" s="156"/>
      <c r="M1789" s="161"/>
      <c r="T1789" s="162"/>
      <c r="AT1789" s="157" t="s">
        <v>177</v>
      </c>
      <c r="AU1789" s="157" t="s">
        <v>85</v>
      </c>
      <c r="AV1789" s="13" t="s">
        <v>85</v>
      </c>
      <c r="AW1789" s="13" t="s">
        <v>33</v>
      </c>
      <c r="AX1789" s="13" t="s">
        <v>72</v>
      </c>
      <c r="AY1789" s="157" t="s">
        <v>166</v>
      </c>
    </row>
    <row r="1790" spans="2:51" s="13" customFormat="1">
      <c r="B1790" s="156"/>
      <c r="D1790" s="150" t="s">
        <v>177</v>
      </c>
      <c r="E1790" s="157" t="s">
        <v>19</v>
      </c>
      <c r="F1790" s="158" t="s">
        <v>340</v>
      </c>
      <c r="H1790" s="159">
        <v>1.36</v>
      </c>
      <c r="I1790" s="160"/>
      <c r="L1790" s="156"/>
      <c r="M1790" s="161"/>
      <c r="T1790" s="162"/>
      <c r="AT1790" s="157" t="s">
        <v>177</v>
      </c>
      <c r="AU1790" s="157" t="s">
        <v>85</v>
      </c>
      <c r="AV1790" s="13" t="s">
        <v>85</v>
      </c>
      <c r="AW1790" s="13" t="s">
        <v>33</v>
      </c>
      <c r="AX1790" s="13" t="s">
        <v>72</v>
      </c>
      <c r="AY1790" s="157" t="s">
        <v>166</v>
      </c>
    </row>
    <row r="1791" spans="2:51" s="13" customFormat="1">
      <c r="B1791" s="156"/>
      <c r="D1791" s="150" t="s">
        <v>177</v>
      </c>
      <c r="E1791" s="157" t="s">
        <v>19</v>
      </c>
      <c r="F1791" s="158" t="s">
        <v>341</v>
      </c>
      <c r="H1791" s="159">
        <v>2.556</v>
      </c>
      <c r="I1791" s="160"/>
      <c r="L1791" s="156"/>
      <c r="M1791" s="161"/>
      <c r="T1791" s="162"/>
      <c r="AT1791" s="157" t="s">
        <v>177</v>
      </c>
      <c r="AU1791" s="157" t="s">
        <v>85</v>
      </c>
      <c r="AV1791" s="13" t="s">
        <v>85</v>
      </c>
      <c r="AW1791" s="13" t="s">
        <v>33</v>
      </c>
      <c r="AX1791" s="13" t="s">
        <v>72</v>
      </c>
      <c r="AY1791" s="157" t="s">
        <v>166</v>
      </c>
    </row>
    <row r="1792" spans="2:51" s="13" customFormat="1">
      <c r="B1792" s="156"/>
      <c r="D1792" s="150" t="s">
        <v>177</v>
      </c>
      <c r="E1792" s="157" t="s">
        <v>19</v>
      </c>
      <c r="F1792" s="158" t="s">
        <v>342</v>
      </c>
      <c r="H1792" s="159">
        <v>13.061999999999999</v>
      </c>
      <c r="I1792" s="160"/>
      <c r="L1792" s="156"/>
      <c r="M1792" s="161"/>
      <c r="T1792" s="162"/>
      <c r="AT1792" s="157" t="s">
        <v>177</v>
      </c>
      <c r="AU1792" s="157" t="s">
        <v>85</v>
      </c>
      <c r="AV1792" s="13" t="s">
        <v>85</v>
      </c>
      <c r="AW1792" s="13" t="s">
        <v>33</v>
      </c>
      <c r="AX1792" s="13" t="s">
        <v>72</v>
      </c>
      <c r="AY1792" s="157" t="s">
        <v>166</v>
      </c>
    </row>
    <row r="1793" spans="2:51" s="13" customFormat="1">
      <c r="B1793" s="156"/>
      <c r="D1793" s="150" t="s">
        <v>177</v>
      </c>
      <c r="E1793" s="157" t="s">
        <v>19</v>
      </c>
      <c r="F1793" s="158" t="s">
        <v>343</v>
      </c>
      <c r="H1793" s="159">
        <v>3.6139999999999999</v>
      </c>
      <c r="I1793" s="160"/>
      <c r="L1793" s="156"/>
      <c r="M1793" s="161"/>
      <c r="T1793" s="162"/>
      <c r="AT1793" s="157" t="s">
        <v>177</v>
      </c>
      <c r="AU1793" s="157" t="s">
        <v>85</v>
      </c>
      <c r="AV1793" s="13" t="s">
        <v>85</v>
      </c>
      <c r="AW1793" s="13" t="s">
        <v>33</v>
      </c>
      <c r="AX1793" s="13" t="s">
        <v>72</v>
      </c>
      <c r="AY1793" s="157" t="s">
        <v>166</v>
      </c>
    </row>
    <row r="1794" spans="2:51" s="13" customFormat="1">
      <c r="B1794" s="156"/>
      <c r="D1794" s="150" t="s">
        <v>177</v>
      </c>
      <c r="E1794" s="157" t="s">
        <v>19</v>
      </c>
      <c r="F1794" s="158" t="s">
        <v>344</v>
      </c>
      <c r="H1794" s="159">
        <v>2.4750000000000001</v>
      </c>
      <c r="I1794" s="160"/>
      <c r="L1794" s="156"/>
      <c r="M1794" s="161"/>
      <c r="T1794" s="162"/>
      <c r="AT1794" s="157" t="s">
        <v>177</v>
      </c>
      <c r="AU1794" s="157" t="s">
        <v>85</v>
      </c>
      <c r="AV1794" s="13" t="s">
        <v>85</v>
      </c>
      <c r="AW1794" s="13" t="s">
        <v>33</v>
      </c>
      <c r="AX1794" s="13" t="s">
        <v>72</v>
      </c>
      <c r="AY1794" s="157" t="s">
        <v>166</v>
      </c>
    </row>
    <row r="1795" spans="2:51" s="13" customFormat="1">
      <c r="B1795" s="156"/>
      <c r="D1795" s="150" t="s">
        <v>177</v>
      </c>
      <c r="E1795" s="157" t="s">
        <v>19</v>
      </c>
      <c r="F1795" s="158" t="s">
        <v>345</v>
      </c>
      <c r="H1795" s="159">
        <v>7.1050000000000004</v>
      </c>
      <c r="I1795" s="160"/>
      <c r="L1795" s="156"/>
      <c r="M1795" s="161"/>
      <c r="T1795" s="162"/>
      <c r="AT1795" s="157" t="s">
        <v>177</v>
      </c>
      <c r="AU1795" s="157" t="s">
        <v>85</v>
      </c>
      <c r="AV1795" s="13" t="s">
        <v>85</v>
      </c>
      <c r="AW1795" s="13" t="s">
        <v>33</v>
      </c>
      <c r="AX1795" s="13" t="s">
        <v>72</v>
      </c>
      <c r="AY1795" s="157" t="s">
        <v>166</v>
      </c>
    </row>
    <row r="1796" spans="2:51" s="13" customFormat="1">
      <c r="B1796" s="156"/>
      <c r="D1796" s="150" t="s">
        <v>177</v>
      </c>
      <c r="E1796" s="157" t="s">
        <v>19</v>
      </c>
      <c r="F1796" s="158" t="s">
        <v>346</v>
      </c>
      <c r="H1796" s="159">
        <v>19.844999999999999</v>
      </c>
      <c r="I1796" s="160"/>
      <c r="L1796" s="156"/>
      <c r="M1796" s="161"/>
      <c r="T1796" s="162"/>
      <c r="AT1796" s="157" t="s">
        <v>177</v>
      </c>
      <c r="AU1796" s="157" t="s">
        <v>85</v>
      </c>
      <c r="AV1796" s="13" t="s">
        <v>85</v>
      </c>
      <c r="AW1796" s="13" t="s">
        <v>33</v>
      </c>
      <c r="AX1796" s="13" t="s">
        <v>72</v>
      </c>
      <c r="AY1796" s="157" t="s">
        <v>166</v>
      </c>
    </row>
    <row r="1797" spans="2:51" s="13" customFormat="1">
      <c r="B1797" s="156"/>
      <c r="D1797" s="150" t="s">
        <v>177</v>
      </c>
      <c r="E1797" s="157" t="s">
        <v>19</v>
      </c>
      <c r="F1797" s="158" t="s">
        <v>347</v>
      </c>
      <c r="H1797" s="159">
        <v>12.6</v>
      </c>
      <c r="I1797" s="160"/>
      <c r="L1797" s="156"/>
      <c r="M1797" s="161"/>
      <c r="T1797" s="162"/>
      <c r="AT1797" s="157" t="s">
        <v>177</v>
      </c>
      <c r="AU1797" s="157" t="s">
        <v>85</v>
      </c>
      <c r="AV1797" s="13" t="s">
        <v>85</v>
      </c>
      <c r="AW1797" s="13" t="s">
        <v>33</v>
      </c>
      <c r="AX1797" s="13" t="s">
        <v>72</v>
      </c>
      <c r="AY1797" s="157" t="s">
        <v>166</v>
      </c>
    </row>
    <row r="1798" spans="2:51" s="13" customFormat="1">
      <c r="B1798" s="156"/>
      <c r="D1798" s="150" t="s">
        <v>177</v>
      </c>
      <c r="E1798" s="157" t="s">
        <v>19</v>
      </c>
      <c r="F1798" s="158" t="s">
        <v>348</v>
      </c>
      <c r="H1798" s="159">
        <v>8.8320000000000007</v>
      </c>
      <c r="I1798" s="160"/>
      <c r="L1798" s="156"/>
      <c r="M1798" s="161"/>
      <c r="T1798" s="162"/>
      <c r="AT1798" s="157" t="s">
        <v>177</v>
      </c>
      <c r="AU1798" s="157" t="s">
        <v>85</v>
      </c>
      <c r="AV1798" s="13" t="s">
        <v>85</v>
      </c>
      <c r="AW1798" s="13" t="s">
        <v>33</v>
      </c>
      <c r="AX1798" s="13" t="s">
        <v>72</v>
      </c>
      <c r="AY1798" s="157" t="s">
        <v>166</v>
      </c>
    </row>
    <row r="1799" spans="2:51" s="13" customFormat="1">
      <c r="B1799" s="156"/>
      <c r="D1799" s="150" t="s">
        <v>177</v>
      </c>
      <c r="E1799" s="157" t="s">
        <v>19</v>
      </c>
      <c r="F1799" s="158" t="s">
        <v>349</v>
      </c>
      <c r="H1799" s="159">
        <v>1.7849999999999999</v>
      </c>
      <c r="I1799" s="160"/>
      <c r="L1799" s="156"/>
      <c r="M1799" s="161"/>
      <c r="T1799" s="162"/>
      <c r="AT1799" s="157" t="s">
        <v>177</v>
      </c>
      <c r="AU1799" s="157" t="s">
        <v>85</v>
      </c>
      <c r="AV1799" s="13" t="s">
        <v>85</v>
      </c>
      <c r="AW1799" s="13" t="s">
        <v>33</v>
      </c>
      <c r="AX1799" s="13" t="s">
        <v>72</v>
      </c>
      <c r="AY1799" s="157" t="s">
        <v>166</v>
      </c>
    </row>
    <row r="1800" spans="2:51" s="13" customFormat="1">
      <c r="B1800" s="156"/>
      <c r="D1800" s="150" t="s">
        <v>177</v>
      </c>
      <c r="E1800" s="157" t="s">
        <v>19</v>
      </c>
      <c r="F1800" s="158" t="s">
        <v>337</v>
      </c>
      <c r="H1800" s="159">
        <v>2.72</v>
      </c>
      <c r="I1800" s="160"/>
      <c r="L1800" s="156"/>
      <c r="M1800" s="161"/>
      <c r="T1800" s="162"/>
      <c r="AT1800" s="157" t="s">
        <v>177</v>
      </c>
      <c r="AU1800" s="157" t="s">
        <v>85</v>
      </c>
      <c r="AV1800" s="13" t="s">
        <v>85</v>
      </c>
      <c r="AW1800" s="13" t="s">
        <v>33</v>
      </c>
      <c r="AX1800" s="13" t="s">
        <v>72</v>
      </c>
      <c r="AY1800" s="157" t="s">
        <v>166</v>
      </c>
    </row>
    <row r="1801" spans="2:51" s="13" customFormat="1">
      <c r="B1801" s="156"/>
      <c r="D1801" s="150" t="s">
        <v>177</v>
      </c>
      <c r="E1801" s="157" t="s">
        <v>19</v>
      </c>
      <c r="F1801" s="158" t="s">
        <v>337</v>
      </c>
      <c r="H1801" s="159">
        <v>2.72</v>
      </c>
      <c r="I1801" s="160"/>
      <c r="L1801" s="156"/>
      <c r="M1801" s="161"/>
      <c r="T1801" s="162"/>
      <c r="AT1801" s="157" t="s">
        <v>177</v>
      </c>
      <c r="AU1801" s="157" t="s">
        <v>85</v>
      </c>
      <c r="AV1801" s="13" t="s">
        <v>85</v>
      </c>
      <c r="AW1801" s="13" t="s">
        <v>33</v>
      </c>
      <c r="AX1801" s="13" t="s">
        <v>72</v>
      </c>
      <c r="AY1801" s="157" t="s">
        <v>166</v>
      </c>
    </row>
    <row r="1802" spans="2:51" s="13" customFormat="1">
      <c r="B1802" s="156"/>
      <c r="D1802" s="150" t="s">
        <v>177</v>
      </c>
      <c r="E1802" s="157" t="s">
        <v>19</v>
      </c>
      <c r="F1802" s="158" t="s">
        <v>350</v>
      </c>
      <c r="H1802" s="159">
        <v>12.906000000000001</v>
      </c>
      <c r="I1802" s="160"/>
      <c r="L1802" s="156"/>
      <c r="M1802" s="161"/>
      <c r="T1802" s="162"/>
      <c r="AT1802" s="157" t="s">
        <v>177</v>
      </c>
      <c r="AU1802" s="157" t="s">
        <v>85</v>
      </c>
      <c r="AV1802" s="13" t="s">
        <v>85</v>
      </c>
      <c r="AW1802" s="13" t="s">
        <v>33</v>
      </c>
      <c r="AX1802" s="13" t="s">
        <v>72</v>
      </c>
      <c r="AY1802" s="157" t="s">
        <v>166</v>
      </c>
    </row>
    <row r="1803" spans="2:51" s="13" customFormat="1">
      <c r="B1803" s="156"/>
      <c r="D1803" s="150" t="s">
        <v>177</v>
      </c>
      <c r="E1803" s="157" t="s">
        <v>19</v>
      </c>
      <c r="F1803" s="158" t="s">
        <v>351</v>
      </c>
      <c r="H1803" s="159">
        <v>19.079999999999998</v>
      </c>
      <c r="I1803" s="160"/>
      <c r="L1803" s="156"/>
      <c r="M1803" s="161"/>
      <c r="T1803" s="162"/>
      <c r="AT1803" s="157" t="s">
        <v>177</v>
      </c>
      <c r="AU1803" s="157" t="s">
        <v>85</v>
      </c>
      <c r="AV1803" s="13" t="s">
        <v>85</v>
      </c>
      <c r="AW1803" s="13" t="s">
        <v>33</v>
      </c>
      <c r="AX1803" s="13" t="s">
        <v>72</v>
      </c>
      <c r="AY1803" s="157" t="s">
        <v>166</v>
      </c>
    </row>
    <row r="1804" spans="2:51" s="13" customFormat="1">
      <c r="B1804" s="156"/>
      <c r="D1804" s="150" t="s">
        <v>177</v>
      </c>
      <c r="E1804" s="157" t="s">
        <v>19</v>
      </c>
      <c r="F1804" s="158" t="s">
        <v>352</v>
      </c>
      <c r="H1804" s="159">
        <v>54.15</v>
      </c>
      <c r="I1804" s="160"/>
      <c r="L1804" s="156"/>
      <c r="M1804" s="161"/>
      <c r="T1804" s="162"/>
      <c r="AT1804" s="157" t="s">
        <v>177</v>
      </c>
      <c r="AU1804" s="157" t="s">
        <v>85</v>
      </c>
      <c r="AV1804" s="13" t="s">
        <v>85</v>
      </c>
      <c r="AW1804" s="13" t="s">
        <v>33</v>
      </c>
      <c r="AX1804" s="13" t="s">
        <v>72</v>
      </c>
      <c r="AY1804" s="157" t="s">
        <v>166</v>
      </c>
    </row>
    <row r="1805" spans="2:51" s="13" customFormat="1">
      <c r="B1805" s="156"/>
      <c r="D1805" s="150" t="s">
        <v>177</v>
      </c>
      <c r="E1805" s="157" t="s">
        <v>19</v>
      </c>
      <c r="F1805" s="158" t="s">
        <v>353</v>
      </c>
      <c r="H1805" s="159">
        <v>17.850000000000001</v>
      </c>
      <c r="I1805" s="160"/>
      <c r="L1805" s="156"/>
      <c r="M1805" s="161"/>
      <c r="T1805" s="162"/>
      <c r="AT1805" s="157" t="s">
        <v>177</v>
      </c>
      <c r="AU1805" s="157" t="s">
        <v>85</v>
      </c>
      <c r="AV1805" s="13" t="s">
        <v>85</v>
      </c>
      <c r="AW1805" s="13" t="s">
        <v>33</v>
      </c>
      <c r="AX1805" s="13" t="s">
        <v>72</v>
      </c>
      <c r="AY1805" s="157" t="s">
        <v>166</v>
      </c>
    </row>
    <row r="1806" spans="2:51" s="13" customFormat="1">
      <c r="B1806" s="156"/>
      <c r="D1806" s="150" t="s">
        <v>177</v>
      </c>
      <c r="E1806" s="157" t="s">
        <v>19</v>
      </c>
      <c r="F1806" s="158" t="s">
        <v>347</v>
      </c>
      <c r="H1806" s="159">
        <v>12.6</v>
      </c>
      <c r="I1806" s="160"/>
      <c r="L1806" s="156"/>
      <c r="M1806" s="161"/>
      <c r="T1806" s="162"/>
      <c r="AT1806" s="157" t="s">
        <v>177</v>
      </c>
      <c r="AU1806" s="157" t="s">
        <v>85</v>
      </c>
      <c r="AV1806" s="13" t="s">
        <v>85</v>
      </c>
      <c r="AW1806" s="13" t="s">
        <v>33</v>
      </c>
      <c r="AX1806" s="13" t="s">
        <v>72</v>
      </c>
      <c r="AY1806" s="157" t="s">
        <v>166</v>
      </c>
    </row>
    <row r="1807" spans="2:51" s="13" customFormat="1">
      <c r="B1807" s="156"/>
      <c r="D1807" s="150" t="s">
        <v>177</v>
      </c>
      <c r="E1807" s="157" t="s">
        <v>19</v>
      </c>
      <c r="F1807" s="158" t="s">
        <v>354</v>
      </c>
      <c r="H1807" s="159">
        <v>10.71</v>
      </c>
      <c r="I1807" s="160"/>
      <c r="L1807" s="156"/>
      <c r="M1807" s="161"/>
      <c r="T1807" s="162"/>
      <c r="AT1807" s="157" t="s">
        <v>177</v>
      </c>
      <c r="AU1807" s="157" t="s">
        <v>85</v>
      </c>
      <c r="AV1807" s="13" t="s">
        <v>85</v>
      </c>
      <c r="AW1807" s="13" t="s">
        <v>33</v>
      </c>
      <c r="AX1807" s="13" t="s">
        <v>72</v>
      </c>
      <c r="AY1807" s="157" t="s">
        <v>166</v>
      </c>
    </row>
    <row r="1808" spans="2:51" s="13" customFormat="1">
      <c r="B1808" s="156"/>
      <c r="D1808" s="150" t="s">
        <v>177</v>
      </c>
      <c r="E1808" s="157" t="s">
        <v>19</v>
      </c>
      <c r="F1808" s="158" t="s">
        <v>355</v>
      </c>
      <c r="H1808" s="159">
        <v>3.2879999999999998</v>
      </c>
      <c r="I1808" s="160"/>
      <c r="L1808" s="156"/>
      <c r="M1808" s="161"/>
      <c r="T1808" s="162"/>
      <c r="AT1808" s="157" t="s">
        <v>177</v>
      </c>
      <c r="AU1808" s="157" t="s">
        <v>85</v>
      </c>
      <c r="AV1808" s="13" t="s">
        <v>85</v>
      </c>
      <c r="AW1808" s="13" t="s">
        <v>33</v>
      </c>
      <c r="AX1808" s="13" t="s">
        <v>72</v>
      </c>
      <c r="AY1808" s="157" t="s">
        <v>166</v>
      </c>
    </row>
    <row r="1809" spans="2:51" s="13" customFormat="1">
      <c r="B1809" s="156"/>
      <c r="D1809" s="150" t="s">
        <v>177</v>
      </c>
      <c r="E1809" s="157" t="s">
        <v>19</v>
      </c>
      <c r="F1809" s="158" t="s">
        <v>356</v>
      </c>
      <c r="H1809" s="159">
        <v>19.698</v>
      </c>
      <c r="I1809" s="160"/>
      <c r="L1809" s="156"/>
      <c r="M1809" s="161"/>
      <c r="T1809" s="162"/>
      <c r="AT1809" s="157" t="s">
        <v>177</v>
      </c>
      <c r="AU1809" s="157" t="s">
        <v>85</v>
      </c>
      <c r="AV1809" s="13" t="s">
        <v>85</v>
      </c>
      <c r="AW1809" s="13" t="s">
        <v>33</v>
      </c>
      <c r="AX1809" s="13" t="s">
        <v>72</v>
      </c>
      <c r="AY1809" s="157" t="s">
        <v>166</v>
      </c>
    </row>
    <row r="1810" spans="2:51" s="13" customFormat="1">
      <c r="B1810" s="156"/>
      <c r="D1810" s="150" t="s">
        <v>177</v>
      </c>
      <c r="E1810" s="157" t="s">
        <v>19</v>
      </c>
      <c r="F1810" s="158" t="s">
        <v>357</v>
      </c>
      <c r="H1810" s="159">
        <v>-6.8000000000000005E-2</v>
      </c>
      <c r="I1810" s="160"/>
      <c r="L1810" s="156"/>
      <c r="M1810" s="161"/>
      <c r="T1810" s="162"/>
      <c r="AT1810" s="157" t="s">
        <v>177</v>
      </c>
      <c r="AU1810" s="157" t="s">
        <v>85</v>
      </c>
      <c r="AV1810" s="13" t="s">
        <v>85</v>
      </c>
      <c r="AW1810" s="13" t="s">
        <v>33</v>
      </c>
      <c r="AX1810" s="13" t="s">
        <v>72</v>
      </c>
      <c r="AY1810" s="157" t="s">
        <v>166</v>
      </c>
    </row>
    <row r="1811" spans="2:51" s="13" customFormat="1">
      <c r="B1811" s="156"/>
      <c r="D1811" s="150" t="s">
        <v>177</v>
      </c>
      <c r="E1811" s="157" t="s">
        <v>19</v>
      </c>
      <c r="F1811" s="158" t="s">
        <v>358</v>
      </c>
      <c r="H1811" s="159">
        <v>-0.09</v>
      </c>
      <c r="I1811" s="160"/>
      <c r="L1811" s="156"/>
      <c r="M1811" s="161"/>
      <c r="T1811" s="162"/>
      <c r="AT1811" s="157" t="s">
        <v>177</v>
      </c>
      <c r="AU1811" s="157" t="s">
        <v>85</v>
      </c>
      <c r="AV1811" s="13" t="s">
        <v>85</v>
      </c>
      <c r="AW1811" s="13" t="s">
        <v>33</v>
      </c>
      <c r="AX1811" s="13" t="s">
        <v>72</v>
      </c>
      <c r="AY1811" s="157" t="s">
        <v>166</v>
      </c>
    </row>
    <row r="1812" spans="2:51" s="13" customFormat="1">
      <c r="B1812" s="156"/>
      <c r="D1812" s="150" t="s">
        <v>177</v>
      </c>
      <c r="E1812" s="157" t="s">
        <v>19</v>
      </c>
      <c r="F1812" s="158" t="s">
        <v>359</v>
      </c>
      <c r="H1812" s="159">
        <v>-0.12</v>
      </c>
      <c r="I1812" s="160"/>
      <c r="L1812" s="156"/>
      <c r="M1812" s="161"/>
      <c r="T1812" s="162"/>
      <c r="AT1812" s="157" t="s">
        <v>177</v>
      </c>
      <c r="AU1812" s="157" t="s">
        <v>85</v>
      </c>
      <c r="AV1812" s="13" t="s">
        <v>85</v>
      </c>
      <c r="AW1812" s="13" t="s">
        <v>33</v>
      </c>
      <c r="AX1812" s="13" t="s">
        <v>72</v>
      </c>
      <c r="AY1812" s="157" t="s">
        <v>166</v>
      </c>
    </row>
    <row r="1813" spans="2:51" s="13" customFormat="1">
      <c r="B1813" s="156"/>
      <c r="D1813" s="150" t="s">
        <v>177</v>
      </c>
      <c r="E1813" s="157" t="s">
        <v>19</v>
      </c>
      <c r="F1813" s="158" t="s">
        <v>360</v>
      </c>
      <c r="H1813" s="159">
        <v>0.12</v>
      </c>
      <c r="I1813" s="160"/>
      <c r="L1813" s="156"/>
      <c r="M1813" s="161"/>
      <c r="T1813" s="162"/>
      <c r="AT1813" s="157" t="s">
        <v>177</v>
      </c>
      <c r="AU1813" s="157" t="s">
        <v>85</v>
      </c>
      <c r="AV1813" s="13" t="s">
        <v>85</v>
      </c>
      <c r="AW1813" s="13" t="s">
        <v>33</v>
      </c>
      <c r="AX1813" s="13" t="s">
        <v>72</v>
      </c>
      <c r="AY1813" s="157" t="s">
        <v>166</v>
      </c>
    </row>
    <row r="1814" spans="2:51" s="13" customFormat="1">
      <c r="B1814" s="156"/>
      <c r="D1814" s="150" t="s">
        <v>177</v>
      </c>
      <c r="E1814" s="157" t="s">
        <v>19</v>
      </c>
      <c r="F1814" s="158" t="s">
        <v>361</v>
      </c>
      <c r="H1814" s="159">
        <v>9.31</v>
      </c>
      <c r="I1814" s="160"/>
      <c r="L1814" s="156"/>
      <c r="M1814" s="161"/>
      <c r="T1814" s="162"/>
      <c r="AT1814" s="157" t="s">
        <v>177</v>
      </c>
      <c r="AU1814" s="157" t="s">
        <v>85</v>
      </c>
      <c r="AV1814" s="13" t="s">
        <v>85</v>
      </c>
      <c r="AW1814" s="13" t="s">
        <v>33</v>
      </c>
      <c r="AX1814" s="13" t="s">
        <v>72</v>
      </c>
      <c r="AY1814" s="157" t="s">
        <v>166</v>
      </c>
    </row>
    <row r="1815" spans="2:51" s="13" customFormat="1">
      <c r="B1815" s="156"/>
      <c r="D1815" s="150" t="s">
        <v>177</v>
      </c>
      <c r="E1815" s="157" t="s">
        <v>19</v>
      </c>
      <c r="F1815" s="158" t="s">
        <v>362</v>
      </c>
      <c r="H1815" s="159">
        <v>3.63</v>
      </c>
      <c r="I1815" s="160"/>
      <c r="L1815" s="156"/>
      <c r="M1815" s="161"/>
      <c r="T1815" s="162"/>
      <c r="AT1815" s="157" t="s">
        <v>177</v>
      </c>
      <c r="AU1815" s="157" t="s">
        <v>85</v>
      </c>
      <c r="AV1815" s="13" t="s">
        <v>85</v>
      </c>
      <c r="AW1815" s="13" t="s">
        <v>33</v>
      </c>
      <c r="AX1815" s="13" t="s">
        <v>72</v>
      </c>
      <c r="AY1815" s="157" t="s">
        <v>166</v>
      </c>
    </row>
    <row r="1816" spans="2:51" s="13" customFormat="1">
      <c r="B1816" s="156"/>
      <c r="D1816" s="150" t="s">
        <v>177</v>
      </c>
      <c r="E1816" s="157" t="s">
        <v>19</v>
      </c>
      <c r="F1816" s="158" t="s">
        <v>344</v>
      </c>
      <c r="H1816" s="159">
        <v>2.4750000000000001</v>
      </c>
      <c r="I1816" s="160"/>
      <c r="L1816" s="156"/>
      <c r="M1816" s="161"/>
      <c r="T1816" s="162"/>
      <c r="AT1816" s="157" t="s">
        <v>177</v>
      </c>
      <c r="AU1816" s="157" t="s">
        <v>85</v>
      </c>
      <c r="AV1816" s="13" t="s">
        <v>85</v>
      </c>
      <c r="AW1816" s="13" t="s">
        <v>33</v>
      </c>
      <c r="AX1816" s="13" t="s">
        <v>72</v>
      </c>
      <c r="AY1816" s="157" t="s">
        <v>166</v>
      </c>
    </row>
    <row r="1817" spans="2:51" s="13" customFormat="1">
      <c r="B1817" s="156"/>
      <c r="D1817" s="150" t="s">
        <v>177</v>
      </c>
      <c r="E1817" s="157" t="s">
        <v>19</v>
      </c>
      <c r="F1817" s="158" t="s">
        <v>363</v>
      </c>
      <c r="H1817" s="159">
        <v>60.731999999999999</v>
      </c>
      <c r="I1817" s="160"/>
      <c r="L1817" s="156"/>
      <c r="M1817" s="161"/>
      <c r="T1817" s="162"/>
      <c r="AT1817" s="157" t="s">
        <v>177</v>
      </c>
      <c r="AU1817" s="157" t="s">
        <v>85</v>
      </c>
      <c r="AV1817" s="13" t="s">
        <v>85</v>
      </c>
      <c r="AW1817" s="13" t="s">
        <v>33</v>
      </c>
      <c r="AX1817" s="13" t="s">
        <v>72</v>
      </c>
      <c r="AY1817" s="157" t="s">
        <v>166</v>
      </c>
    </row>
    <row r="1818" spans="2:51" s="13" customFormat="1">
      <c r="B1818" s="156"/>
      <c r="D1818" s="150" t="s">
        <v>177</v>
      </c>
      <c r="E1818" s="157" t="s">
        <v>19</v>
      </c>
      <c r="F1818" s="158" t="s">
        <v>627</v>
      </c>
      <c r="H1818" s="159">
        <v>2.2949999999999999</v>
      </c>
      <c r="I1818" s="160"/>
      <c r="L1818" s="156"/>
      <c r="M1818" s="161"/>
      <c r="T1818" s="162"/>
      <c r="AT1818" s="157" t="s">
        <v>177</v>
      </c>
      <c r="AU1818" s="157" t="s">
        <v>85</v>
      </c>
      <c r="AV1818" s="13" t="s">
        <v>85</v>
      </c>
      <c r="AW1818" s="13" t="s">
        <v>33</v>
      </c>
      <c r="AX1818" s="13" t="s">
        <v>72</v>
      </c>
      <c r="AY1818" s="157" t="s">
        <v>166</v>
      </c>
    </row>
    <row r="1819" spans="2:51" s="13" customFormat="1">
      <c r="B1819" s="156"/>
      <c r="D1819" s="150" t="s">
        <v>177</v>
      </c>
      <c r="E1819" s="157" t="s">
        <v>19</v>
      </c>
      <c r="F1819" s="158" t="s">
        <v>1764</v>
      </c>
      <c r="H1819" s="159">
        <v>0.66</v>
      </c>
      <c r="I1819" s="160"/>
      <c r="L1819" s="156"/>
      <c r="M1819" s="161"/>
      <c r="T1819" s="162"/>
      <c r="AT1819" s="157" t="s">
        <v>177</v>
      </c>
      <c r="AU1819" s="157" t="s">
        <v>85</v>
      </c>
      <c r="AV1819" s="13" t="s">
        <v>85</v>
      </c>
      <c r="AW1819" s="13" t="s">
        <v>33</v>
      </c>
      <c r="AX1819" s="13" t="s">
        <v>72</v>
      </c>
      <c r="AY1819" s="157" t="s">
        <v>166</v>
      </c>
    </row>
    <row r="1820" spans="2:51" s="14" customFormat="1">
      <c r="B1820" s="163"/>
      <c r="D1820" s="150" t="s">
        <v>177</v>
      </c>
      <c r="E1820" s="164" t="s">
        <v>19</v>
      </c>
      <c r="F1820" s="165" t="s">
        <v>217</v>
      </c>
      <c r="H1820" s="166">
        <v>502.17600000000016</v>
      </c>
      <c r="I1820" s="167"/>
      <c r="L1820" s="163"/>
      <c r="M1820" s="168"/>
      <c r="T1820" s="169"/>
      <c r="AT1820" s="164" t="s">
        <v>177</v>
      </c>
      <c r="AU1820" s="164" t="s">
        <v>85</v>
      </c>
      <c r="AV1820" s="14" t="s">
        <v>184</v>
      </c>
      <c r="AW1820" s="14" t="s">
        <v>33</v>
      </c>
      <c r="AX1820" s="14" t="s">
        <v>72</v>
      </c>
      <c r="AY1820" s="164" t="s">
        <v>166</v>
      </c>
    </row>
    <row r="1821" spans="2:51" s="12" customFormat="1">
      <c r="B1821" s="149"/>
      <c r="D1821" s="150" t="s">
        <v>177</v>
      </c>
      <c r="E1821" s="151" t="s">
        <v>19</v>
      </c>
      <c r="F1821" s="152" t="s">
        <v>1708</v>
      </c>
      <c r="H1821" s="151" t="s">
        <v>19</v>
      </c>
      <c r="I1821" s="153"/>
      <c r="L1821" s="149"/>
      <c r="M1821" s="154"/>
      <c r="T1821" s="155"/>
      <c r="AT1821" s="151" t="s">
        <v>177</v>
      </c>
      <c r="AU1821" s="151" t="s">
        <v>85</v>
      </c>
      <c r="AV1821" s="12" t="s">
        <v>79</v>
      </c>
      <c r="AW1821" s="12" t="s">
        <v>33</v>
      </c>
      <c r="AX1821" s="12" t="s">
        <v>72</v>
      </c>
      <c r="AY1821" s="151" t="s">
        <v>166</v>
      </c>
    </row>
    <row r="1822" spans="2:51" s="12" customFormat="1">
      <c r="B1822" s="149"/>
      <c r="D1822" s="150" t="s">
        <v>177</v>
      </c>
      <c r="E1822" s="151" t="s">
        <v>19</v>
      </c>
      <c r="F1822" s="152" t="s">
        <v>213</v>
      </c>
      <c r="H1822" s="151" t="s">
        <v>19</v>
      </c>
      <c r="I1822" s="153"/>
      <c r="L1822" s="149"/>
      <c r="M1822" s="154"/>
      <c r="T1822" s="155"/>
      <c r="AT1822" s="151" t="s">
        <v>177</v>
      </c>
      <c r="AU1822" s="151" t="s">
        <v>85</v>
      </c>
      <c r="AV1822" s="12" t="s">
        <v>79</v>
      </c>
      <c r="AW1822" s="12" t="s">
        <v>33</v>
      </c>
      <c r="AX1822" s="12" t="s">
        <v>72</v>
      </c>
      <c r="AY1822" s="151" t="s">
        <v>166</v>
      </c>
    </row>
    <row r="1823" spans="2:51" s="13" customFormat="1">
      <c r="B1823" s="156"/>
      <c r="D1823" s="150" t="s">
        <v>177</v>
      </c>
      <c r="E1823" s="157" t="s">
        <v>19</v>
      </c>
      <c r="F1823" s="158" t="s">
        <v>443</v>
      </c>
      <c r="H1823" s="159">
        <v>145.83500000000001</v>
      </c>
      <c r="I1823" s="160"/>
      <c r="L1823" s="156"/>
      <c r="M1823" s="161"/>
      <c r="T1823" s="162"/>
      <c r="AT1823" s="157" t="s">
        <v>177</v>
      </c>
      <c r="AU1823" s="157" t="s">
        <v>85</v>
      </c>
      <c r="AV1823" s="13" t="s">
        <v>85</v>
      </c>
      <c r="AW1823" s="13" t="s">
        <v>33</v>
      </c>
      <c r="AX1823" s="13" t="s">
        <v>72</v>
      </c>
      <c r="AY1823" s="157" t="s">
        <v>166</v>
      </c>
    </row>
    <row r="1824" spans="2:51" s="13" customFormat="1">
      <c r="B1824" s="156"/>
      <c r="D1824" s="150" t="s">
        <v>177</v>
      </c>
      <c r="E1824" s="157" t="s">
        <v>19</v>
      </c>
      <c r="F1824" s="158" t="s">
        <v>444</v>
      </c>
      <c r="H1824" s="159">
        <v>133.613</v>
      </c>
      <c r="I1824" s="160"/>
      <c r="L1824" s="156"/>
      <c r="M1824" s="161"/>
      <c r="T1824" s="162"/>
      <c r="AT1824" s="157" t="s">
        <v>177</v>
      </c>
      <c r="AU1824" s="157" t="s">
        <v>85</v>
      </c>
      <c r="AV1824" s="13" t="s">
        <v>85</v>
      </c>
      <c r="AW1824" s="13" t="s">
        <v>33</v>
      </c>
      <c r="AX1824" s="13" t="s">
        <v>72</v>
      </c>
      <c r="AY1824" s="157" t="s">
        <v>166</v>
      </c>
    </row>
    <row r="1825" spans="2:51" s="13" customFormat="1">
      <c r="B1825" s="156"/>
      <c r="D1825" s="150" t="s">
        <v>177</v>
      </c>
      <c r="E1825" s="157" t="s">
        <v>19</v>
      </c>
      <c r="F1825" s="158" t="s">
        <v>1765</v>
      </c>
      <c r="H1825" s="159">
        <v>191.81100000000001</v>
      </c>
      <c r="I1825" s="160"/>
      <c r="L1825" s="156"/>
      <c r="M1825" s="161"/>
      <c r="T1825" s="162"/>
      <c r="AT1825" s="157" t="s">
        <v>177</v>
      </c>
      <c r="AU1825" s="157" t="s">
        <v>85</v>
      </c>
      <c r="AV1825" s="13" t="s">
        <v>85</v>
      </c>
      <c r="AW1825" s="13" t="s">
        <v>33</v>
      </c>
      <c r="AX1825" s="13" t="s">
        <v>72</v>
      </c>
      <c r="AY1825" s="157" t="s">
        <v>166</v>
      </c>
    </row>
    <row r="1826" spans="2:51" s="13" customFormat="1">
      <c r="B1826" s="156"/>
      <c r="D1826" s="150" t="s">
        <v>177</v>
      </c>
      <c r="E1826" s="157" t="s">
        <v>19</v>
      </c>
      <c r="F1826" s="158" t="s">
        <v>1766</v>
      </c>
      <c r="H1826" s="159">
        <v>-2.52</v>
      </c>
      <c r="I1826" s="160"/>
      <c r="L1826" s="156"/>
      <c r="M1826" s="161"/>
      <c r="T1826" s="162"/>
      <c r="AT1826" s="157" t="s">
        <v>177</v>
      </c>
      <c r="AU1826" s="157" t="s">
        <v>85</v>
      </c>
      <c r="AV1826" s="13" t="s">
        <v>85</v>
      </c>
      <c r="AW1826" s="13" t="s">
        <v>33</v>
      </c>
      <c r="AX1826" s="13" t="s">
        <v>72</v>
      </c>
      <c r="AY1826" s="157" t="s">
        <v>166</v>
      </c>
    </row>
    <row r="1827" spans="2:51" s="13" customFormat="1">
      <c r="B1827" s="156"/>
      <c r="D1827" s="150" t="s">
        <v>177</v>
      </c>
      <c r="E1827" s="157" t="s">
        <v>19</v>
      </c>
      <c r="F1827" s="158" t="s">
        <v>1767</v>
      </c>
      <c r="H1827" s="159">
        <v>1.62</v>
      </c>
      <c r="I1827" s="160"/>
      <c r="L1827" s="156"/>
      <c r="M1827" s="161"/>
      <c r="T1827" s="162"/>
      <c r="AT1827" s="157" t="s">
        <v>177</v>
      </c>
      <c r="AU1827" s="157" t="s">
        <v>85</v>
      </c>
      <c r="AV1827" s="13" t="s">
        <v>85</v>
      </c>
      <c r="AW1827" s="13" t="s">
        <v>33</v>
      </c>
      <c r="AX1827" s="13" t="s">
        <v>72</v>
      </c>
      <c r="AY1827" s="157" t="s">
        <v>166</v>
      </c>
    </row>
    <row r="1828" spans="2:51" s="13" customFormat="1">
      <c r="B1828" s="156"/>
      <c r="D1828" s="150" t="s">
        <v>177</v>
      </c>
      <c r="E1828" s="157" t="s">
        <v>19</v>
      </c>
      <c r="F1828" s="158" t="s">
        <v>387</v>
      </c>
      <c r="H1828" s="159">
        <v>-1.89</v>
      </c>
      <c r="I1828" s="160"/>
      <c r="L1828" s="156"/>
      <c r="M1828" s="161"/>
      <c r="T1828" s="162"/>
      <c r="AT1828" s="157" t="s">
        <v>177</v>
      </c>
      <c r="AU1828" s="157" t="s">
        <v>85</v>
      </c>
      <c r="AV1828" s="13" t="s">
        <v>85</v>
      </c>
      <c r="AW1828" s="13" t="s">
        <v>33</v>
      </c>
      <c r="AX1828" s="13" t="s">
        <v>72</v>
      </c>
      <c r="AY1828" s="157" t="s">
        <v>166</v>
      </c>
    </row>
    <row r="1829" spans="2:51" s="13" customFormat="1">
      <c r="B1829" s="156"/>
      <c r="D1829" s="150" t="s">
        <v>177</v>
      </c>
      <c r="E1829" s="157" t="s">
        <v>19</v>
      </c>
      <c r="F1829" s="158" t="s">
        <v>446</v>
      </c>
      <c r="H1829" s="159">
        <v>1.02</v>
      </c>
      <c r="I1829" s="160"/>
      <c r="L1829" s="156"/>
      <c r="M1829" s="161"/>
      <c r="T1829" s="162"/>
      <c r="AT1829" s="157" t="s">
        <v>177</v>
      </c>
      <c r="AU1829" s="157" t="s">
        <v>85</v>
      </c>
      <c r="AV1829" s="13" t="s">
        <v>85</v>
      </c>
      <c r="AW1829" s="13" t="s">
        <v>33</v>
      </c>
      <c r="AX1829" s="13" t="s">
        <v>72</v>
      </c>
      <c r="AY1829" s="157" t="s">
        <v>166</v>
      </c>
    </row>
    <row r="1830" spans="2:51" s="13" customFormat="1">
      <c r="B1830" s="156"/>
      <c r="D1830" s="150" t="s">
        <v>177</v>
      </c>
      <c r="E1830" s="157" t="s">
        <v>19</v>
      </c>
      <c r="F1830" s="158" t="s">
        <v>447</v>
      </c>
      <c r="H1830" s="159">
        <v>-18</v>
      </c>
      <c r="I1830" s="160"/>
      <c r="L1830" s="156"/>
      <c r="M1830" s="161"/>
      <c r="T1830" s="162"/>
      <c r="AT1830" s="157" t="s">
        <v>177</v>
      </c>
      <c r="AU1830" s="157" t="s">
        <v>85</v>
      </c>
      <c r="AV1830" s="13" t="s">
        <v>85</v>
      </c>
      <c r="AW1830" s="13" t="s">
        <v>33</v>
      </c>
      <c r="AX1830" s="13" t="s">
        <v>72</v>
      </c>
      <c r="AY1830" s="157" t="s">
        <v>166</v>
      </c>
    </row>
    <row r="1831" spans="2:51" s="13" customFormat="1">
      <c r="B1831" s="156"/>
      <c r="D1831" s="150" t="s">
        <v>177</v>
      </c>
      <c r="E1831" s="157" t="s">
        <v>19</v>
      </c>
      <c r="F1831" s="158" t="s">
        <v>448</v>
      </c>
      <c r="H1831" s="159">
        <v>11.76</v>
      </c>
      <c r="I1831" s="160"/>
      <c r="L1831" s="156"/>
      <c r="M1831" s="161"/>
      <c r="T1831" s="162"/>
      <c r="AT1831" s="157" t="s">
        <v>177</v>
      </c>
      <c r="AU1831" s="157" t="s">
        <v>85</v>
      </c>
      <c r="AV1831" s="13" t="s">
        <v>85</v>
      </c>
      <c r="AW1831" s="13" t="s">
        <v>33</v>
      </c>
      <c r="AX1831" s="13" t="s">
        <v>72</v>
      </c>
      <c r="AY1831" s="157" t="s">
        <v>166</v>
      </c>
    </row>
    <row r="1832" spans="2:51" s="13" customFormat="1">
      <c r="B1832" s="156"/>
      <c r="D1832" s="150" t="s">
        <v>177</v>
      </c>
      <c r="E1832" s="157" t="s">
        <v>19</v>
      </c>
      <c r="F1832" s="158" t="s">
        <v>449</v>
      </c>
      <c r="H1832" s="159">
        <v>-26.46</v>
      </c>
      <c r="I1832" s="160"/>
      <c r="L1832" s="156"/>
      <c r="M1832" s="161"/>
      <c r="T1832" s="162"/>
      <c r="AT1832" s="157" t="s">
        <v>177</v>
      </c>
      <c r="AU1832" s="157" t="s">
        <v>85</v>
      </c>
      <c r="AV1832" s="13" t="s">
        <v>85</v>
      </c>
      <c r="AW1832" s="13" t="s">
        <v>33</v>
      </c>
      <c r="AX1832" s="13" t="s">
        <v>72</v>
      </c>
      <c r="AY1832" s="157" t="s">
        <v>166</v>
      </c>
    </row>
    <row r="1833" spans="2:51" s="13" customFormat="1">
      <c r="B1833" s="156"/>
      <c r="D1833" s="150" t="s">
        <v>177</v>
      </c>
      <c r="E1833" s="157" t="s">
        <v>19</v>
      </c>
      <c r="F1833" s="158" t="s">
        <v>450</v>
      </c>
      <c r="H1833" s="159">
        <v>4.2030000000000003</v>
      </c>
      <c r="I1833" s="160"/>
      <c r="L1833" s="156"/>
      <c r="M1833" s="161"/>
      <c r="T1833" s="162"/>
      <c r="AT1833" s="157" t="s">
        <v>177</v>
      </c>
      <c r="AU1833" s="157" t="s">
        <v>85</v>
      </c>
      <c r="AV1833" s="13" t="s">
        <v>85</v>
      </c>
      <c r="AW1833" s="13" t="s">
        <v>33</v>
      </c>
      <c r="AX1833" s="13" t="s">
        <v>72</v>
      </c>
      <c r="AY1833" s="157" t="s">
        <v>166</v>
      </c>
    </row>
    <row r="1834" spans="2:51" s="13" customFormat="1">
      <c r="B1834" s="156"/>
      <c r="D1834" s="150" t="s">
        <v>177</v>
      </c>
      <c r="E1834" s="157" t="s">
        <v>19</v>
      </c>
      <c r="F1834" s="158" t="s">
        <v>451</v>
      </c>
      <c r="H1834" s="159">
        <v>-3.9</v>
      </c>
      <c r="I1834" s="160"/>
      <c r="L1834" s="156"/>
      <c r="M1834" s="161"/>
      <c r="T1834" s="162"/>
      <c r="AT1834" s="157" t="s">
        <v>177</v>
      </c>
      <c r="AU1834" s="157" t="s">
        <v>85</v>
      </c>
      <c r="AV1834" s="13" t="s">
        <v>85</v>
      </c>
      <c r="AW1834" s="13" t="s">
        <v>33</v>
      </c>
      <c r="AX1834" s="13" t="s">
        <v>72</v>
      </c>
      <c r="AY1834" s="157" t="s">
        <v>166</v>
      </c>
    </row>
    <row r="1835" spans="2:51" s="13" customFormat="1">
      <c r="B1835" s="156"/>
      <c r="D1835" s="150" t="s">
        <v>177</v>
      </c>
      <c r="E1835" s="157" t="s">
        <v>19</v>
      </c>
      <c r="F1835" s="158" t="s">
        <v>452</v>
      </c>
      <c r="H1835" s="159">
        <v>-6.72</v>
      </c>
      <c r="I1835" s="160"/>
      <c r="L1835" s="156"/>
      <c r="M1835" s="161"/>
      <c r="T1835" s="162"/>
      <c r="AT1835" s="157" t="s">
        <v>177</v>
      </c>
      <c r="AU1835" s="157" t="s">
        <v>85</v>
      </c>
      <c r="AV1835" s="13" t="s">
        <v>85</v>
      </c>
      <c r="AW1835" s="13" t="s">
        <v>33</v>
      </c>
      <c r="AX1835" s="13" t="s">
        <v>72</v>
      </c>
      <c r="AY1835" s="157" t="s">
        <v>166</v>
      </c>
    </row>
    <row r="1836" spans="2:51" s="13" customFormat="1">
      <c r="B1836" s="156"/>
      <c r="D1836" s="150" t="s">
        <v>177</v>
      </c>
      <c r="E1836" s="157" t="s">
        <v>19</v>
      </c>
      <c r="F1836" s="158" t="s">
        <v>453</v>
      </c>
      <c r="H1836" s="159">
        <v>1.02</v>
      </c>
      <c r="I1836" s="160"/>
      <c r="L1836" s="156"/>
      <c r="M1836" s="161"/>
      <c r="T1836" s="162"/>
      <c r="AT1836" s="157" t="s">
        <v>177</v>
      </c>
      <c r="AU1836" s="157" t="s">
        <v>85</v>
      </c>
      <c r="AV1836" s="13" t="s">
        <v>85</v>
      </c>
      <c r="AW1836" s="13" t="s">
        <v>33</v>
      </c>
      <c r="AX1836" s="13" t="s">
        <v>72</v>
      </c>
      <c r="AY1836" s="157" t="s">
        <v>166</v>
      </c>
    </row>
    <row r="1837" spans="2:51" s="13" customFormat="1">
      <c r="B1837" s="156"/>
      <c r="D1837" s="150" t="s">
        <v>177</v>
      </c>
      <c r="E1837" s="157" t="s">
        <v>19</v>
      </c>
      <c r="F1837" s="158" t="s">
        <v>1768</v>
      </c>
      <c r="H1837" s="159">
        <v>-38.823</v>
      </c>
      <c r="I1837" s="160"/>
      <c r="L1837" s="156"/>
      <c r="M1837" s="161"/>
      <c r="T1837" s="162"/>
      <c r="AT1837" s="157" t="s">
        <v>177</v>
      </c>
      <c r="AU1837" s="157" t="s">
        <v>85</v>
      </c>
      <c r="AV1837" s="13" t="s">
        <v>85</v>
      </c>
      <c r="AW1837" s="13" t="s">
        <v>33</v>
      </c>
      <c r="AX1837" s="13" t="s">
        <v>72</v>
      </c>
      <c r="AY1837" s="157" t="s">
        <v>166</v>
      </c>
    </row>
    <row r="1838" spans="2:51" s="12" customFormat="1">
      <c r="B1838" s="149"/>
      <c r="D1838" s="150" t="s">
        <v>177</v>
      </c>
      <c r="E1838" s="151" t="s">
        <v>19</v>
      </c>
      <c r="F1838" s="152" t="s">
        <v>218</v>
      </c>
      <c r="H1838" s="151" t="s">
        <v>19</v>
      </c>
      <c r="I1838" s="153"/>
      <c r="L1838" s="149"/>
      <c r="M1838" s="154"/>
      <c r="T1838" s="155"/>
      <c r="AT1838" s="151" t="s">
        <v>177</v>
      </c>
      <c r="AU1838" s="151" t="s">
        <v>85</v>
      </c>
      <c r="AV1838" s="12" t="s">
        <v>79</v>
      </c>
      <c r="AW1838" s="12" t="s">
        <v>33</v>
      </c>
      <c r="AX1838" s="12" t="s">
        <v>72</v>
      </c>
      <c r="AY1838" s="151" t="s">
        <v>166</v>
      </c>
    </row>
    <row r="1839" spans="2:51" s="13" customFormat="1" ht="22.5">
      <c r="B1839" s="156"/>
      <c r="D1839" s="150" t="s">
        <v>177</v>
      </c>
      <c r="E1839" s="157" t="s">
        <v>19</v>
      </c>
      <c r="F1839" s="158" t="s">
        <v>454</v>
      </c>
      <c r="H1839" s="159">
        <v>212.56800000000001</v>
      </c>
      <c r="I1839" s="160"/>
      <c r="L1839" s="156"/>
      <c r="M1839" s="161"/>
      <c r="T1839" s="162"/>
      <c r="AT1839" s="157" t="s">
        <v>177</v>
      </c>
      <c r="AU1839" s="157" t="s">
        <v>85</v>
      </c>
      <c r="AV1839" s="13" t="s">
        <v>85</v>
      </c>
      <c r="AW1839" s="13" t="s">
        <v>33</v>
      </c>
      <c r="AX1839" s="13" t="s">
        <v>72</v>
      </c>
      <c r="AY1839" s="157" t="s">
        <v>166</v>
      </c>
    </row>
    <row r="1840" spans="2:51" s="13" customFormat="1" ht="22.5">
      <c r="B1840" s="156"/>
      <c r="D1840" s="150" t="s">
        <v>177</v>
      </c>
      <c r="E1840" s="157" t="s">
        <v>19</v>
      </c>
      <c r="F1840" s="158" t="s">
        <v>455</v>
      </c>
      <c r="H1840" s="159">
        <v>249.59399999999999</v>
      </c>
      <c r="I1840" s="160"/>
      <c r="L1840" s="156"/>
      <c r="M1840" s="161"/>
      <c r="T1840" s="162"/>
      <c r="AT1840" s="157" t="s">
        <v>177</v>
      </c>
      <c r="AU1840" s="157" t="s">
        <v>85</v>
      </c>
      <c r="AV1840" s="13" t="s">
        <v>85</v>
      </c>
      <c r="AW1840" s="13" t="s">
        <v>33</v>
      </c>
      <c r="AX1840" s="13" t="s">
        <v>72</v>
      </c>
      <c r="AY1840" s="157" t="s">
        <v>166</v>
      </c>
    </row>
    <row r="1841" spans="2:51" s="13" customFormat="1" ht="22.5">
      <c r="B1841" s="156"/>
      <c r="D1841" s="150" t="s">
        <v>177</v>
      </c>
      <c r="E1841" s="157" t="s">
        <v>19</v>
      </c>
      <c r="F1841" s="158" t="s">
        <v>456</v>
      </c>
      <c r="H1841" s="159">
        <v>274.94099999999997</v>
      </c>
      <c r="I1841" s="160"/>
      <c r="L1841" s="156"/>
      <c r="M1841" s="161"/>
      <c r="T1841" s="162"/>
      <c r="AT1841" s="157" t="s">
        <v>177</v>
      </c>
      <c r="AU1841" s="157" t="s">
        <v>85</v>
      </c>
      <c r="AV1841" s="13" t="s">
        <v>85</v>
      </c>
      <c r="AW1841" s="13" t="s">
        <v>33</v>
      </c>
      <c r="AX1841" s="13" t="s">
        <v>72</v>
      </c>
      <c r="AY1841" s="157" t="s">
        <v>166</v>
      </c>
    </row>
    <row r="1842" spans="2:51" s="13" customFormat="1">
      <c r="B1842" s="156"/>
      <c r="D1842" s="150" t="s">
        <v>177</v>
      </c>
      <c r="E1842" s="157" t="s">
        <v>19</v>
      </c>
      <c r="F1842" s="158" t="s">
        <v>457</v>
      </c>
      <c r="H1842" s="159">
        <v>180.846</v>
      </c>
      <c r="I1842" s="160"/>
      <c r="L1842" s="156"/>
      <c r="M1842" s="161"/>
      <c r="T1842" s="162"/>
      <c r="AT1842" s="157" t="s">
        <v>177</v>
      </c>
      <c r="AU1842" s="157" t="s">
        <v>85</v>
      </c>
      <c r="AV1842" s="13" t="s">
        <v>85</v>
      </c>
      <c r="AW1842" s="13" t="s">
        <v>33</v>
      </c>
      <c r="AX1842" s="13" t="s">
        <v>72</v>
      </c>
      <c r="AY1842" s="157" t="s">
        <v>166</v>
      </c>
    </row>
    <row r="1843" spans="2:51" s="13" customFormat="1">
      <c r="B1843" s="156"/>
      <c r="D1843" s="150" t="s">
        <v>177</v>
      </c>
      <c r="E1843" s="157" t="s">
        <v>19</v>
      </c>
      <c r="F1843" s="158" t="s">
        <v>458</v>
      </c>
      <c r="H1843" s="159">
        <v>231.08</v>
      </c>
      <c r="I1843" s="160"/>
      <c r="L1843" s="156"/>
      <c r="M1843" s="161"/>
      <c r="T1843" s="162"/>
      <c r="AT1843" s="157" t="s">
        <v>177</v>
      </c>
      <c r="AU1843" s="157" t="s">
        <v>85</v>
      </c>
      <c r="AV1843" s="13" t="s">
        <v>85</v>
      </c>
      <c r="AW1843" s="13" t="s">
        <v>33</v>
      </c>
      <c r="AX1843" s="13" t="s">
        <v>72</v>
      </c>
      <c r="AY1843" s="157" t="s">
        <v>166</v>
      </c>
    </row>
    <row r="1844" spans="2:51" s="13" customFormat="1">
      <c r="B1844" s="156"/>
      <c r="D1844" s="150" t="s">
        <v>177</v>
      </c>
      <c r="E1844" s="157" t="s">
        <v>19</v>
      </c>
      <c r="F1844" s="158" t="s">
        <v>459</v>
      </c>
      <c r="H1844" s="159">
        <v>-42</v>
      </c>
      <c r="I1844" s="160"/>
      <c r="L1844" s="156"/>
      <c r="M1844" s="161"/>
      <c r="T1844" s="162"/>
      <c r="AT1844" s="157" t="s">
        <v>177</v>
      </c>
      <c r="AU1844" s="157" t="s">
        <v>85</v>
      </c>
      <c r="AV1844" s="13" t="s">
        <v>85</v>
      </c>
      <c r="AW1844" s="13" t="s">
        <v>33</v>
      </c>
      <c r="AX1844" s="13" t="s">
        <v>72</v>
      </c>
      <c r="AY1844" s="157" t="s">
        <v>166</v>
      </c>
    </row>
    <row r="1845" spans="2:51" s="13" customFormat="1">
      <c r="B1845" s="156"/>
      <c r="D1845" s="150" t="s">
        <v>177</v>
      </c>
      <c r="E1845" s="157" t="s">
        <v>19</v>
      </c>
      <c r="F1845" s="158" t="s">
        <v>460</v>
      </c>
      <c r="H1845" s="159">
        <v>11.96</v>
      </c>
      <c r="I1845" s="160"/>
      <c r="L1845" s="156"/>
      <c r="M1845" s="161"/>
      <c r="T1845" s="162"/>
      <c r="AT1845" s="157" t="s">
        <v>177</v>
      </c>
      <c r="AU1845" s="157" t="s">
        <v>85</v>
      </c>
      <c r="AV1845" s="13" t="s">
        <v>85</v>
      </c>
      <c r="AW1845" s="13" t="s">
        <v>33</v>
      </c>
      <c r="AX1845" s="13" t="s">
        <v>72</v>
      </c>
      <c r="AY1845" s="157" t="s">
        <v>166</v>
      </c>
    </row>
    <row r="1846" spans="2:51" s="13" customFormat="1">
      <c r="B1846" s="156"/>
      <c r="D1846" s="150" t="s">
        <v>177</v>
      </c>
      <c r="E1846" s="157" t="s">
        <v>19</v>
      </c>
      <c r="F1846" s="158" t="s">
        <v>461</v>
      </c>
      <c r="H1846" s="159">
        <v>2.2400000000000002</v>
      </c>
      <c r="I1846" s="160"/>
      <c r="L1846" s="156"/>
      <c r="M1846" s="161"/>
      <c r="T1846" s="162"/>
      <c r="AT1846" s="157" t="s">
        <v>177</v>
      </c>
      <c r="AU1846" s="157" t="s">
        <v>85</v>
      </c>
      <c r="AV1846" s="13" t="s">
        <v>85</v>
      </c>
      <c r="AW1846" s="13" t="s">
        <v>33</v>
      </c>
      <c r="AX1846" s="13" t="s">
        <v>72</v>
      </c>
      <c r="AY1846" s="157" t="s">
        <v>166</v>
      </c>
    </row>
    <row r="1847" spans="2:51" s="13" customFormat="1">
      <c r="B1847" s="156"/>
      <c r="D1847" s="150" t="s">
        <v>177</v>
      </c>
      <c r="E1847" s="157" t="s">
        <v>19</v>
      </c>
      <c r="F1847" s="158" t="s">
        <v>462</v>
      </c>
      <c r="H1847" s="159">
        <v>-5.98</v>
      </c>
      <c r="I1847" s="160"/>
      <c r="L1847" s="156"/>
      <c r="M1847" s="161"/>
      <c r="T1847" s="162"/>
      <c r="AT1847" s="157" t="s">
        <v>177</v>
      </c>
      <c r="AU1847" s="157" t="s">
        <v>85</v>
      </c>
      <c r="AV1847" s="13" t="s">
        <v>85</v>
      </c>
      <c r="AW1847" s="13" t="s">
        <v>33</v>
      </c>
      <c r="AX1847" s="13" t="s">
        <v>72</v>
      </c>
      <c r="AY1847" s="157" t="s">
        <v>166</v>
      </c>
    </row>
    <row r="1848" spans="2:51" s="13" customFormat="1">
      <c r="B1848" s="156"/>
      <c r="D1848" s="150" t="s">
        <v>177</v>
      </c>
      <c r="E1848" s="157" t="s">
        <v>19</v>
      </c>
      <c r="F1848" s="158" t="s">
        <v>463</v>
      </c>
      <c r="H1848" s="159">
        <v>-30.24</v>
      </c>
      <c r="I1848" s="160"/>
      <c r="L1848" s="156"/>
      <c r="M1848" s="161"/>
      <c r="T1848" s="162"/>
      <c r="AT1848" s="157" t="s">
        <v>177</v>
      </c>
      <c r="AU1848" s="157" t="s">
        <v>85</v>
      </c>
      <c r="AV1848" s="13" t="s">
        <v>85</v>
      </c>
      <c r="AW1848" s="13" t="s">
        <v>33</v>
      </c>
      <c r="AX1848" s="13" t="s">
        <v>72</v>
      </c>
      <c r="AY1848" s="157" t="s">
        <v>166</v>
      </c>
    </row>
    <row r="1849" spans="2:51" s="13" customFormat="1">
      <c r="B1849" s="156"/>
      <c r="D1849" s="150" t="s">
        <v>177</v>
      </c>
      <c r="E1849" s="157" t="s">
        <v>19</v>
      </c>
      <c r="F1849" s="158" t="s">
        <v>464</v>
      </c>
      <c r="H1849" s="159">
        <v>-56.7</v>
      </c>
      <c r="I1849" s="160"/>
      <c r="L1849" s="156"/>
      <c r="M1849" s="161"/>
      <c r="T1849" s="162"/>
      <c r="AT1849" s="157" t="s">
        <v>177</v>
      </c>
      <c r="AU1849" s="157" t="s">
        <v>85</v>
      </c>
      <c r="AV1849" s="13" t="s">
        <v>85</v>
      </c>
      <c r="AW1849" s="13" t="s">
        <v>33</v>
      </c>
      <c r="AX1849" s="13" t="s">
        <v>72</v>
      </c>
      <c r="AY1849" s="157" t="s">
        <v>166</v>
      </c>
    </row>
    <row r="1850" spans="2:51" s="13" customFormat="1">
      <c r="B1850" s="156"/>
      <c r="D1850" s="150" t="s">
        <v>177</v>
      </c>
      <c r="E1850" s="157" t="s">
        <v>19</v>
      </c>
      <c r="F1850" s="158" t="s">
        <v>465</v>
      </c>
      <c r="H1850" s="159">
        <v>-4.2</v>
      </c>
      <c r="I1850" s="160"/>
      <c r="L1850" s="156"/>
      <c r="M1850" s="161"/>
      <c r="T1850" s="162"/>
      <c r="AT1850" s="157" t="s">
        <v>177</v>
      </c>
      <c r="AU1850" s="157" t="s">
        <v>85</v>
      </c>
      <c r="AV1850" s="13" t="s">
        <v>85</v>
      </c>
      <c r="AW1850" s="13" t="s">
        <v>33</v>
      </c>
      <c r="AX1850" s="13" t="s">
        <v>72</v>
      </c>
      <c r="AY1850" s="157" t="s">
        <v>166</v>
      </c>
    </row>
    <row r="1851" spans="2:51" s="13" customFormat="1">
      <c r="B1851" s="156"/>
      <c r="D1851" s="150" t="s">
        <v>177</v>
      </c>
      <c r="E1851" s="157" t="s">
        <v>19</v>
      </c>
      <c r="F1851" s="158" t="s">
        <v>1766</v>
      </c>
      <c r="H1851" s="159">
        <v>-2.52</v>
      </c>
      <c r="I1851" s="160"/>
      <c r="L1851" s="156"/>
      <c r="M1851" s="161"/>
      <c r="T1851" s="162"/>
      <c r="AT1851" s="157" t="s">
        <v>177</v>
      </c>
      <c r="AU1851" s="157" t="s">
        <v>85</v>
      </c>
      <c r="AV1851" s="13" t="s">
        <v>85</v>
      </c>
      <c r="AW1851" s="13" t="s">
        <v>33</v>
      </c>
      <c r="AX1851" s="13" t="s">
        <v>72</v>
      </c>
      <c r="AY1851" s="157" t="s">
        <v>166</v>
      </c>
    </row>
    <row r="1852" spans="2:51" s="13" customFormat="1">
      <c r="B1852" s="156"/>
      <c r="D1852" s="150" t="s">
        <v>177</v>
      </c>
      <c r="E1852" s="157" t="s">
        <v>19</v>
      </c>
      <c r="F1852" s="158" t="s">
        <v>1767</v>
      </c>
      <c r="H1852" s="159">
        <v>1.62</v>
      </c>
      <c r="I1852" s="160"/>
      <c r="L1852" s="156"/>
      <c r="M1852" s="161"/>
      <c r="T1852" s="162"/>
      <c r="AT1852" s="157" t="s">
        <v>177</v>
      </c>
      <c r="AU1852" s="157" t="s">
        <v>85</v>
      </c>
      <c r="AV1852" s="13" t="s">
        <v>85</v>
      </c>
      <c r="AW1852" s="13" t="s">
        <v>33</v>
      </c>
      <c r="AX1852" s="13" t="s">
        <v>72</v>
      </c>
      <c r="AY1852" s="157" t="s">
        <v>166</v>
      </c>
    </row>
    <row r="1853" spans="2:51" s="13" customFormat="1">
      <c r="B1853" s="156"/>
      <c r="D1853" s="150" t="s">
        <v>177</v>
      </c>
      <c r="E1853" s="157" t="s">
        <v>19</v>
      </c>
      <c r="F1853" s="158" t="s">
        <v>466</v>
      </c>
      <c r="H1853" s="159">
        <v>-14.74</v>
      </c>
      <c r="I1853" s="160"/>
      <c r="L1853" s="156"/>
      <c r="M1853" s="161"/>
      <c r="T1853" s="162"/>
      <c r="AT1853" s="157" t="s">
        <v>177</v>
      </c>
      <c r="AU1853" s="157" t="s">
        <v>85</v>
      </c>
      <c r="AV1853" s="13" t="s">
        <v>85</v>
      </c>
      <c r="AW1853" s="13" t="s">
        <v>33</v>
      </c>
      <c r="AX1853" s="13" t="s">
        <v>72</v>
      </c>
      <c r="AY1853" s="157" t="s">
        <v>166</v>
      </c>
    </row>
    <row r="1854" spans="2:51" s="13" customFormat="1">
      <c r="B1854" s="156"/>
      <c r="D1854" s="150" t="s">
        <v>177</v>
      </c>
      <c r="E1854" s="157" t="s">
        <v>19</v>
      </c>
      <c r="F1854" s="158" t="s">
        <v>467</v>
      </c>
      <c r="H1854" s="159">
        <v>-7.04</v>
      </c>
      <c r="I1854" s="160"/>
      <c r="L1854" s="156"/>
      <c r="M1854" s="161"/>
      <c r="T1854" s="162"/>
      <c r="AT1854" s="157" t="s">
        <v>177</v>
      </c>
      <c r="AU1854" s="157" t="s">
        <v>85</v>
      </c>
      <c r="AV1854" s="13" t="s">
        <v>85</v>
      </c>
      <c r="AW1854" s="13" t="s">
        <v>33</v>
      </c>
      <c r="AX1854" s="13" t="s">
        <v>72</v>
      </c>
      <c r="AY1854" s="157" t="s">
        <v>166</v>
      </c>
    </row>
    <row r="1855" spans="2:51" s="13" customFormat="1">
      <c r="B1855" s="156"/>
      <c r="D1855" s="150" t="s">
        <v>177</v>
      </c>
      <c r="E1855" s="157" t="s">
        <v>19</v>
      </c>
      <c r="F1855" s="158" t="s">
        <v>468</v>
      </c>
      <c r="H1855" s="159">
        <v>-8.8000000000000007</v>
      </c>
      <c r="I1855" s="160"/>
      <c r="L1855" s="156"/>
      <c r="M1855" s="161"/>
      <c r="T1855" s="162"/>
      <c r="AT1855" s="157" t="s">
        <v>177</v>
      </c>
      <c r="AU1855" s="157" t="s">
        <v>85</v>
      </c>
      <c r="AV1855" s="13" t="s">
        <v>85</v>
      </c>
      <c r="AW1855" s="13" t="s">
        <v>33</v>
      </c>
      <c r="AX1855" s="13" t="s">
        <v>72</v>
      </c>
      <c r="AY1855" s="157" t="s">
        <v>166</v>
      </c>
    </row>
    <row r="1856" spans="2:51" s="13" customFormat="1">
      <c r="B1856" s="156"/>
      <c r="D1856" s="150" t="s">
        <v>177</v>
      </c>
      <c r="E1856" s="157" t="s">
        <v>19</v>
      </c>
      <c r="F1856" s="158" t="s">
        <v>469</v>
      </c>
      <c r="H1856" s="159">
        <v>-6.2480000000000002</v>
      </c>
      <c r="I1856" s="160"/>
      <c r="L1856" s="156"/>
      <c r="M1856" s="161"/>
      <c r="T1856" s="162"/>
      <c r="AT1856" s="157" t="s">
        <v>177</v>
      </c>
      <c r="AU1856" s="157" t="s">
        <v>85</v>
      </c>
      <c r="AV1856" s="13" t="s">
        <v>85</v>
      </c>
      <c r="AW1856" s="13" t="s">
        <v>33</v>
      </c>
      <c r="AX1856" s="13" t="s">
        <v>72</v>
      </c>
      <c r="AY1856" s="157" t="s">
        <v>166</v>
      </c>
    </row>
    <row r="1857" spans="2:65" s="13" customFormat="1">
      <c r="B1857" s="156"/>
      <c r="D1857" s="150" t="s">
        <v>177</v>
      </c>
      <c r="E1857" s="157" t="s">
        <v>19</v>
      </c>
      <c r="F1857" s="158" t="s">
        <v>467</v>
      </c>
      <c r="H1857" s="159">
        <v>-7.04</v>
      </c>
      <c r="I1857" s="160"/>
      <c r="L1857" s="156"/>
      <c r="M1857" s="161"/>
      <c r="T1857" s="162"/>
      <c r="AT1857" s="157" t="s">
        <v>177</v>
      </c>
      <c r="AU1857" s="157" t="s">
        <v>85</v>
      </c>
      <c r="AV1857" s="13" t="s">
        <v>85</v>
      </c>
      <c r="AW1857" s="13" t="s">
        <v>33</v>
      </c>
      <c r="AX1857" s="13" t="s">
        <v>72</v>
      </c>
      <c r="AY1857" s="157" t="s">
        <v>166</v>
      </c>
    </row>
    <row r="1858" spans="2:65" s="13" customFormat="1">
      <c r="B1858" s="156"/>
      <c r="D1858" s="150" t="s">
        <v>177</v>
      </c>
      <c r="E1858" s="157" t="s">
        <v>19</v>
      </c>
      <c r="F1858" s="158" t="s">
        <v>466</v>
      </c>
      <c r="H1858" s="159">
        <v>-14.74</v>
      </c>
      <c r="I1858" s="160"/>
      <c r="L1858" s="156"/>
      <c r="M1858" s="161"/>
      <c r="T1858" s="162"/>
      <c r="AT1858" s="157" t="s">
        <v>177</v>
      </c>
      <c r="AU1858" s="157" t="s">
        <v>85</v>
      </c>
      <c r="AV1858" s="13" t="s">
        <v>85</v>
      </c>
      <c r="AW1858" s="13" t="s">
        <v>33</v>
      </c>
      <c r="AX1858" s="13" t="s">
        <v>72</v>
      </c>
      <c r="AY1858" s="157" t="s">
        <v>166</v>
      </c>
    </row>
    <row r="1859" spans="2:65" s="13" customFormat="1">
      <c r="B1859" s="156"/>
      <c r="D1859" s="150" t="s">
        <v>177</v>
      </c>
      <c r="E1859" s="157" t="s">
        <v>19</v>
      </c>
      <c r="F1859" s="158" t="s">
        <v>470</v>
      </c>
      <c r="H1859" s="159">
        <v>-14.3</v>
      </c>
      <c r="I1859" s="160"/>
      <c r="L1859" s="156"/>
      <c r="M1859" s="161"/>
      <c r="T1859" s="162"/>
      <c r="AT1859" s="157" t="s">
        <v>177</v>
      </c>
      <c r="AU1859" s="157" t="s">
        <v>85</v>
      </c>
      <c r="AV1859" s="13" t="s">
        <v>85</v>
      </c>
      <c r="AW1859" s="13" t="s">
        <v>33</v>
      </c>
      <c r="AX1859" s="13" t="s">
        <v>72</v>
      </c>
      <c r="AY1859" s="157" t="s">
        <v>166</v>
      </c>
    </row>
    <row r="1860" spans="2:65" s="13" customFormat="1">
      <c r="B1860" s="156"/>
      <c r="D1860" s="150" t="s">
        <v>177</v>
      </c>
      <c r="E1860" s="157" t="s">
        <v>19</v>
      </c>
      <c r="F1860" s="158" t="s">
        <v>471</v>
      </c>
      <c r="H1860" s="159">
        <v>14.211</v>
      </c>
      <c r="I1860" s="160"/>
      <c r="L1860" s="156"/>
      <c r="M1860" s="161"/>
      <c r="T1860" s="162"/>
      <c r="AT1860" s="157" t="s">
        <v>177</v>
      </c>
      <c r="AU1860" s="157" t="s">
        <v>85</v>
      </c>
      <c r="AV1860" s="13" t="s">
        <v>85</v>
      </c>
      <c r="AW1860" s="13" t="s">
        <v>33</v>
      </c>
      <c r="AX1860" s="13" t="s">
        <v>72</v>
      </c>
      <c r="AY1860" s="157" t="s">
        <v>166</v>
      </c>
    </row>
    <row r="1861" spans="2:65" s="13" customFormat="1">
      <c r="B1861" s="156"/>
      <c r="D1861" s="150" t="s">
        <v>177</v>
      </c>
      <c r="E1861" s="157" t="s">
        <v>19</v>
      </c>
      <c r="F1861" s="158" t="s">
        <v>1769</v>
      </c>
      <c r="H1861" s="159">
        <v>-100.432</v>
      </c>
      <c r="I1861" s="160"/>
      <c r="L1861" s="156"/>
      <c r="M1861" s="161"/>
      <c r="T1861" s="162"/>
      <c r="AT1861" s="157" t="s">
        <v>177</v>
      </c>
      <c r="AU1861" s="157" t="s">
        <v>85</v>
      </c>
      <c r="AV1861" s="13" t="s">
        <v>85</v>
      </c>
      <c r="AW1861" s="13" t="s">
        <v>33</v>
      </c>
      <c r="AX1861" s="13" t="s">
        <v>72</v>
      </c>
      <c r="AY1861" s="157" t="s">
        <v>166</v>
      </c>
    </row>
    <row r="1862" spans="2:65" s="14" customFormat="1">
      <c r="B1862" s="163"/>
      <c r="D1862" s="150" t="s">
        <v>177</v>
      </c>
      <c r="E1862" s="164" t="s">
        <v>19</v>
      </c>
      <c r="F1862" s="165" t="s">
        <v>217</v>
      </c>
      <c r="H1862" s="166">
        <v>1256.6489999999999</v>
      </c>
      <c r="I1862" s="167"/>
      <c r="L1862" s="163"/>
      <c r="M1862" s="168"/>
      <c r="T1862" s="169"/>
      <c r="AT1862" s="164" t="s">
        <v>177</v>
      </c>
      <c r="AU1862" s="164" t="s">
        <v>85</v>
      </c>
      <c r="AV1862" s="14" t="s">
        <v>184</v>
      </c>
      <c r="AW1862" s="14" t="s">
        <v>33</v>
      </c>
      <c r="AX1862" s="14" t="s">
        <v>72</v>
      </c>
      <c r="AY1862" s="164" t="s">
        <v>166</v>
      </c>
    </row>
    <row r="1863" spans="2:65" s="15" customFormat="1">
      <c r="B1863" s="170"/>
      <c r="D1863" s="150" t="s">
        <v>177</v>
      </c>
      <c r="E1863" s="171" t="s">
        <v>19</v>
      </c>
      <c r="F1863" s="172" t="s">
        <v>228</v>
      </c>
      <c r="H1863" s="173">
        <v>1758.8250000000003</v>
      </c>
      <c r="I1863" s="174"/>
      <c r="L1863" s="170"/>
      <c r="M1863" s="175"/>
      <c r="T1863" s="176"/>
      <c r="AT1863" s="171" t="s">
        <v>177</v>
      </c>
      <c r="AU1863" s="171" t="s">
        <v>85</v>
      </c>
      <c r="AV1863" s="15" t="s">
        <v>173</v>
      </c>
      <c r="AW1863" s="15" t="s">
        <v>33</v>
      </c>
      <c r="AX1863" s="15" t="s">
        <v>79</v>
      </c>
      <c r="AY1863" s="171" t="s">
        <v>166</v>
      </c>
    </row>
    <row r="1864" spans="2:65" s="1" customFormat="1" ht="24.2" customHeight="1">
      <c r="B1864" s="33"/>
      <c r="C1864" s="132" t="s">
        <v>1770</v>
      </c>
      <c r="D1864" s="132" t="s">
        <v>168</v>
      </c>
      <c r="E1864" s="133" t="s">
        <v>1771</v>
      </c>
      <c r="F1864" s="134" t="s">
        <v>1772</v>
      </c>
      <c r="G1864" s="135" t="s">
        <v>232</v>
      </c>
      <c r="H1864" s="136">
        <v>1758.825</v>
      </c>
      <c r="I1864" s="137"/>
      <c r="J1864" s="138">
        <f>ROUND(I1864*H1864,2)</f>
        <v>0</v>
      </c>
      <c r="K1864" s="134" t="s">
        <v>172</v>
      </c>
      <c r="L1864" s="33"/>
      <c r="M1864" s="139" t="s">
        <v>19</v>
      </c>
      <c r="N1864" s="140" t="s">
        <v>44</v>
      </c>
      <c r="P1864" s="141">
        <f>O1864*H1864</f>
        <v>0</v>
      </c>
      <c r="Q1864" s="141">
        <v>2.5999999999999998E-4</v>
      </c>
      <c r="R1864" s="141">
        <f>Q1864*H1864</f>
        <v>0.45729449999999999</v>
      </c>
      <c r="S1864" s="141">
        <v>0</v>
      </c>
      <c r="T1864" s="142">
        <f>S1864*H1864</f>
        <v>0</v>
      </c>
      <c r="AR1864" s="143" t="s">
        <v>291</v>
      </c>
      <c r="AT1864" s="143" t="s">
        <v>168</v>
      </c>
      <c r="AU1864" s="143" t="s">
        <v>85</v>
      </c>
      <c r="AY1864" s="18" t="s">
        <v>166</v>
      </c>
      <c r="BE1864" s="144">
        <f>IF(N1864="základní",J1864,0)</f>
        <v>0</v>
      </c>
      <c r="BF1864" s="144">
        <f>IF(N1864="snížená",J1864,0)</f>
        <v>0</v>
      </c>
      <c r="BG1864" s="144">
        <f>IF(N1864="zákl. přenesená",J1864,0)</f>
        <v>0</v>
      </c>
      <c r="BH1864" s="144">
        <f>IF(N1864="sníž. přenesená",J1864,0)</f>
        <v>0</v>
      </c>
      <c r="BI1864" s="144">
        <f>IF(N1864="nulová",J1864,0)</f>
        <v>0</v>
      </c>
      <c r="BJ1864" s="18" t="s">
        <v>85</v>
      </c>
      <c r="BK1864" s="144">
        <f>ROUND(I1864*H1864,2)</f>
        <v>0</v>
      </c>
      <c r="BL1864" s="18" t="s">
        <v>291</v>
      </c>
      <c r="BM1864" s="143" t="s">
        <v>1773</v>
      </c>
    </row>
    <row r="1865" spans="2:65" s="1" customFormat="1">
      <c r="B1865" s="33"/>
      <c r="D1865" s="145" t="s">
        <v>175</v>
      </c>
      <c r="F1865" s="146" t="s">
        <v>1774</v>
      </c>
      <c r="I1865" s="147"/>
      <c r="L1865" s="33"/>
      <c r="M1865" s="189"/>
      <c r="N1865" s="190"/>
      <c r="O1865" s="190"/>
      <c r="P1865" s="190"/>
      <c r="Q1865" s="190"/>
      <c r="R1865" s="190"/>
      <c r="S1865" s="190"/>
      <c r="T1865" s="191"/>
      <c r="AT1865" s="18" t="s">
        <v>175</v>
      </c>
      <c r="AU1865" s="18" t="s">
        <v>85</v>
      </c>
    </row>
    <row r="1866" spans="2:65" s="1" customFormat="1" ht="6.95" customHeight="1">
      <c r="B1866" s="42"/>
      <c r="C1866" s="43"/>
      <c r="D1866" s="43"/>
      <c r="E1866" s="43"/>
      <c r="F1866" s="43"/>
      <c r="G1866" s="43"/>
      <c r="H1866" s="43"/>
      <c r="I1866" s="43"/>
      <c r="J1866" s="43"/>
      <c r="K1866" s="43"/>
      <c r="L1866" s="33"/>
    </row>
  </sheetData>
  <sheetProtection formatColumns="0" formatRows="0" autoFilter="0"/>
  <autoFilter ref="C104:K1865"/>
  <mergeCells count="12">
    <mergeCell ref="E97:H97"/>
    <mergeCell ref="L2:V2"/>
    <mergeCell ref="E50:H50"/>
    <mergeCell ref="E52:H52"/>
    <mergeCell ref="E54:H54"/>
    <mergeCell ref="E93:H93"/>
    <mergeCell ref="E95:H95"/>
    <mergeCell ref="E7:H7"/>
    <mergeCell ref="E9:H9"/>
    <mergeCell ref="E11:H11"/>
    <mergeCell ref="E20:H20"/>
    <mergeCell ref="E29:H29"/>
  </mergeCells>
  <hyperlinks>
    <hyperlink ref="F109" r:id="rId1"/>
    <hyperlink ref="F113" r:id="rId2"/>
    <hyperlink ref="F115" r:id="rId3"/>
    <hyperlink ref="F118" r:id="rId4"/>
    <hyperlink ref="F120" r:id="rId5"/>
    <hyperlink ref="F124" r:id="rId6"/>
    <hyperlink ref="F129" r:id="rId7"/>
    <hyperlink ref="F148" r:id="rId8"/>
    <hyperlink ref="F156" r:id="rId9"/>
    <hyperlink ref="F160" r:id="rId10"/>
    <hyperlink ref="F175" r:id="rId11"/>
    <hyperlink ref="F182" r:id="rId12"/>
    <hyperlink ref="F184" r:id="rId13"/>
    <hyperlink ref="F186" r:id="rId14"/>
    <hyperlink ref="F199" r:id="rId15"/>
    <hyperlink ref="F207" r:id="rId16"/>
    <hyperlink ref="F216" r:id="rId17"/>
    <hyperlink ref="F226" r:id="rId18"/>
    <hyperlink ref="F228" r:id="rId19"/>
    <hyperlink ref="F287" r:id="rId20"/>
    <hyperlink ref="F289" r:id="rId21"/>
    <hyperlink ref="F291" r:id="rId22"/>
    <hyperlink ref="F305" r:id="rId23"/>
    <hyperlink ref="F307" r:id="rId24"/>
    <hyperlink ref="F309" r:id="rId25"/>
    <hyperlink ref="F321" r:id="rId26"/>
    <hyperlink ref="F329" r:id="rId27"/>
    <hyperlink ref="F339" r:id="rId28"/>
    <hyperlink ref="F341" r:id="rId29"/>
    <hyperlink ref="F345" r:id="rId30"/>
    <hyperlink ref="F388" r:id="rId31"/>
    <hyperlink ref="F390" r:id="rId32"/>
    <hyperlink ref="F400" r:id="rId33"/>
    <hyperlink ref="F419" r:id="rId34"/>
    <hyperlink ref="F483" r:id="rId35"/>
    <hyperlink ref="F485" r:id="rId36"/>
    <hyperlink ref="F487" r:id="rId37"/>
    <hyperlink ref="F489" r:id="rId38"/>
    <hyperlink ref="F491" r:id="rId39"/>
    <hyperlink ref="F604" r:id="rId40"/>
    <hyperlink ref="F620" r:id="rId41"/>
    <hyperlink ref="F623" r:id="rId42"/>
    <hyperlink ref="F626" r:id="rId43"/>
    <hyperlink ref="F629" r:id="rId44"/>
    <hyperlink ref="F644" r:id="rId45"/>
    <hyperlink ref="F659" r:id="rId46"/>
    <hyperlink ref="F665" r:id="rId47"/>
    <hyperlink ref="F685" r:id="rId48"/>
    <hyperlink ref="F689" r:id="rId49"/>
    <hyperlink ref="F693" r:id="rId50"/>
    <hyperlink ref="F695" r:id="rId51"/>
    <hyperlink ref="F759" r:id="rId52"/>
    <hyperlink ref="F787" r:id="rId53"/>
    <hyperlink ref="F796" r:id="rId54"/>
    <hyperlink ref="F800" r:id="rId55"/>
    <hyperlink ref="F811" r:id="rId56"/>
    <hyperlink ref="F815" r:id="rId57"/>
    <hyperlink ref="F819" r:id="rId58"/>
    <hyperlink ref="F834" r:id="rId59"/>
    <hyperlink ref="F841" r:id="rId60"/>
    <hyperlink ref="F845" r:id="rId61"/>
    <hyperlink ref="F882" r:id="rId62"/>
    <hyperlink ref="F952" r:id="rId63"/>
    <hyperlink ref="F974" r:id="rId64"/>
    <hyperlink ref="F981" r:id="rId65"/>
    <hyperlink ref="F989" r:id="rId66"/>
    <hyperlink ref="F991" r:id="rId67"/>
    <hyperlink ref="F993" r:id="rId68"/>
    <hyperlink ref="F995" r:id="rId69"/>
    <hyperlink ref="F998" r:id="rId70"/>
    <hyperlink ref="F1000" r:id="rId71"/>
    <hyperlink ref="F1002" r:id="rId72"/>
    <hyperlink ref="F1004" r:id="rId73"/>
    <hyperlink ref="F1006" r:id="rId74"/>
    <hyperlink ref="F1008" r:id="rId75"/>
    <hyperlink ref="F1011" r:id="rId76"/>
    <hyperlink ref="F1015" r:id="rId77"/>
    <hyperlink ref="F1021" r:id="rId78"/>
    <hyperlink ref="F1024" r:id="rId79"/>
    <hyperlink ref="F1038" r:id="rId80"/>
    <hyperlink ref="F1053" r:id="rId81"/>
    <hyperlink ref="F1063" r:id="rId82"/>
    <hyperlink ref="F1077" r:id="rId83"/>
    <hyperlink ref="F1090" r:id="rId84"/>
    <hyperlink ref="F1093" r:id="rId85"/>
    <hyperlink ref="F1100" r:id="rId86"/>
    <hyperlink ref="F1107" r:id="rId87"/>
    <hyperlink ref="F1111" r:id="rId88"/>
    <hyperlink ref="F1114" r:id="rId89"/>
    <hyperlink ref="F1121" r:id="rId90"/>
    <hyperlink ref="F1124" r:id="rId91"/>
    <hyperlink ref="F1127" r:id="rId92"/>
    <hyperlink ref="F1131" r:id="rId93"/>
    <hyperlink ref="F1138" r:id="rId94"/>
    <hyperlink ref="F1145" r:id="rId95"/>
    <hyperlink ref="F1150" r:id="rId96"/>
    <hyperlink ref="F1154" r:id="rId97"/>
    <hyperlink ref="F1159" r:id="rId98"/>
    <hyperlink ref="F1164" r:id="rId99"/>
    <hyperlink ref="F1186" r:id="rId100"/>
    <hyperlink ref="F1189" r:id="rId101"/>
    <hyperlink ref="F1195" r:id="rId102"/>
    <hyperlink ref="F1198" r:id="rId103"/>
    <hyperlink ref="F1201" r:id="rId104"/>
    <hyperlink ref="F1207" r:id="rId105"/>
    <hyperlink ref="F1210" r:id="rId106"/>
    <hyperlink ref="F1214" r:id="rId107"/>
    <hyperlink ref="F1217" r:id="rId108"/>
    <hyperlink ref="F1220" r:id="rId109"/>
    <hyperlink ref="F1223" r:id="rId110"/>
    <hyperlink ref="F1230" r:id="rId111"/>
    <hyperlink ref="F1244" r:id="rId112"/>
    <hyperlink ref="F1247" r:id="rId113"/>
    <hyperlink ref="F1286" r:id="rId114"/>
    <hyperlink ref="F1302" r:id="rId115"/>
    <hyperlink ref="F1304" r:id="rId116"/>
    <hyperlink ref="F1306" r:id="rId117"/>
    <hyperlink ref="F1314" r:id="rId118"/>
    <hyperlink ref="F1327" r:id="rId119"/>
    <hyperlink ref="F1330" r:id="rId120"/>
    <hyperlink ref="F1339" r:id="rId121"/>
    <hyperlink ref="F1342" r:id="rId122"/>
    <hyperlink ref="F1413" r:id="rId123"/>
    <hyperlink ref="F1425" r:id="rId124"/>
    <hyperlink ref="F1503" r:id="rId125"/>
    <hyperlink ref="F1508" r:id="rId126"/>
    <hyperlink ref="F1537" r:id="rId127"/>
    <hyperlink ref="F1546" r:id="rId128"/>
    <hyperlink ref="F1549" r:id="rId129"/>
    <hyperlink ref="F1573" r:id="rId130"/>
    <hyperlink ref="F1601" r:id="rId131"/>
    <hyperlink ref="F1608" r:id="rId132"/>
    <hyperlink ref="F1616" r:id="rId133"/>
    <hyperlink ref="F1624" r:id="rId134"/>
    <hyperlink ref="F1627" r:id="rId135"/>
    <hyperlink ref="F1634" r:id="rId136"/>
    <hyperlink ref="F1647" r:id="rId137"/>
    <hyperlink ref="F1653" r:id="rId138"/>
    <hyperlink ref="F1656" r:id="rId139"/>
    <hyperlink ref="F1763" r:id="rId140"/>
    <hyperlink ref="F1865" r:id="rId141"/>
  </hyperlinks>
  <pageMargins left="0.39374999999999999" right="0.39374999999999999" top="0.39374999999999999" bottom="0.39374999999999999" header="0" footer="0"/>
  <pageSetup paperSize="9" fitToHeight="100" orientation="landscape" blackAndWhite="1" r:id="rId142"/>
  <headerFooter>
    <oddFooter>&amp;CStrana &amp;P z &amp;N</oddFooter>
  </headerFooter>
  <drawing r:id="rId14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86"/>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95"/>
      <c r="M2" s="395"/>
      <c r="N2" s="395"/>
      <c r="O2" s="395"/>
      <c r="P2" s="395"/>
      <c r="Q2" s="395"/>
      <c r="R2" s="395"/>
      <c r="S2" s="395"/>
      <c r="T2" s="395"/>
      <c r="U2" s="395"/>
      <c r="V2" s="395"/>
      <c r="AT2" s="18" t="s">
        <v>89</v>
      </c>
    </row>
    <row r="3" spans="2:46" ht="6.95" customHeight="1">
      <c r="B3" s="19"/>
      <c r="C3" s="20"/>
      <c r="D3" s="20"/>
      <c r="E3" s="20"/>
      <c r="F3" s="20"/>
      <c r="G3" s="20"/>
      <c r="H3" s="20"/>
      <c r="I3" s="20"/>
      <c r="J3" s="20"/>
      <c r="K3" s="20"/>
      <c r="L3" s="21"/>
      <c r="AT3" s="18" t="s">
        <v>79</v>
      </c>
    </row>
    <row r="4" spans="2:46" ht="24.95" customHeight="1">
      <c r="B4" s="21"/>
      <c r="D4" s="22" t="s">
        <v>122</v>
      </c>
      <c r="L4" s="21"/>
      <c r="M4" s="91" t="s">
        <v>10</v>
      </c>
      <c r="AT4" s="18" t="s">
        <v>4</v>
      </c>
    </row>
    <row r="5" spans="2:46" ht="6.95" customHeight="1">
      <c r="B5" s="21"/>
      <c r="L5" s="21"/>
    </row>
    <row r="6" spans="2:46" ht="12" customHeight="1">
      <c r="B6" s="21"/>
      <c r="D6" s="28" t="s">
        <v>16</v>
      </c>
      <c r="L6" s="21"/>
    </row>
    <row r="7" spans="2:46" ht="16.5" customHeight="1">
      <c r="B7" s="21"/>
      <c r="E7" s="430" t="str">
        <f>'Rekapitulace stavby'!K6</f>
        <v>Byty BD Poštovní 648, Horní Slavkov</v>
      </c>
      <c r="F7" s="431"/>
      <c r="G7" s="431"/>
      <c r="H7" s="431"/>
      <c r="L7" s="21"/>
    </row>
    <row r="8" spans="2:46" ht="12" customHeight="1">
      <c r="B8" s="21"/>
      <c r="D8" s="28" t="s">
        <v>123</v>
      </c>
      <c r="L8" s="21"/>
    </row>
    <row r="9" spans="2:46" s="1" customFormat="1" ht="16.5" customHeight="1">
      <c r="B9" s="33"/>
      <c r="E9" s="430" t="s">
        <v>124</v>
      </c>
      <c r="F9" s="429"/>
      <c r="G9" s="429"/>
      <c r="H9" s="429"/>
      <c r="L9" s="33"/>
    </row>
    <row r="10" spans="2:46" s="1" customFormat="1" ht="12" customHeight="1">
      <c r="B10" s="33"/>
      <c r="D10" s="28" t="s">
        <v>125</v>
      </c>
      <c r="L10" s="33"/>
    </row>
    <row r="11" spans="2:46" s="1" customFormat="1" ht="16.5" customHeight="1">
      <c r="B11" s="33"/>
      <c r="E11" s="423" t="s">
        <v>1775</v>
      </c>
      <c r="F11" s="429"/>
      <c r="G11" s="429"/>
      <c r="H11" s="429"/>
      <c r="L11" s="33"/>
    </row>
    <row r="12" spans="2:46" s="1" customFormat="1">
      <c r="B12" s="33"/>
      <c r="L12" s="33"/>
    </row>
    <row r="13" spans="2:46" s="1" customFormat="1" ht="12" customHeight="1">
      <c r="B13" s="33"/>
      <c r="D13" s="28" t="s">
        <v>18</v>
      </c>
      <c r="F13" s="26" t="s">
        <v>19</v>
      </c>
      <c r="I13" s="28" t="s">
        <v>20</v>
      </c>
      <c r="J13" s="26" t="s">
        <v>19</v>
      </c>
      <c r="L13" s="33"/>
    </row>
    <row r="14" spans="2:46" s="1" customFormat="1" ht="12" customHeight="1">
      <c r="B14" s="33"/>
      <c r="D14" s="28" t="s">
        <v>21</v>
      </c>
      <c r="F14" s="26" t="s">
        <v>22</v>
      </c>
      <c r="I14" s="28" t="s">
        <v>23</v>
      </c>
      <c r="J14" s="50" t="str">
        <f>'Rekapitulace stavby'!AN8</f>
        <v>29. 8. 2022</v>
      </c>
      <c r="L14" s="33"/>
    </row>
    <row r="15" spans="2:46" s="1" customFormat="1" ht="10.9" customHeight="1">
      <c r="B15" s="33"/>
      <c r="L15" s="33"/>
    </row>
    <row r="16" spans="2:46" s="1" customFormat="1" ht="12" customHeight="1">
      <c r="B16" s="33"/>
      <c r="D16" s="28" t="s">
        <v>25</v>
      </c>
      <c r="I16" s="28" t="s">
        <v>26</v>
      </c>
      <c r="J16" s="26" t="s">
        <v>19</v>
      </c>
      <c r="L16" s="33"/>
    </row>
    <row r="17" spans="2:12" s="1" customFormat="1" ht="18" customHeight="1">
      <c r="B17" s="33"/>
      <c r="E17" s="26" t="s">
        <v>27</v>
      </c>
      <c r="I17" s="28" t="s">
        <v>28</v>
      </c>
      <c r="J17" s="26" t="s">
        <v>19</v>
      </c>
      <c r="L17" s="33"/>
    </row>
    <row r="18" spans="2:12" s="1" customFormat="1" ht="6.95" customHeight="1">
      <c r="B18" s="33"/>
      <c r="L18" s="33"/>
    </row>
    <row r="19" spans="2:12" s="1" customFormat="1" ht="12" customHeight="1">
      <c r="B19" s="33"/>
      <c r="D19" s="28" t="s">
        <v>29</v>
      </c>
      <c r="I19" s="28" t="s">
        <v>26</v>
      </c>
      <c r="J19" s="29" t="str">
        <f>'Rekapitulace stavby'!AN13</f>
        <v>Vyplň údaj</v>
      </c>
      <c r="L19" s="33"/>
    </row>
    <row r="20" spans="2:12" s="1" customFormat="1" ht="18" customHeight="1">
      <c r="B20" s="33"/>
      <c r="E20" s="432" t="str">
        <f>'Rekapitulace stavby'!E14</f>
        <v>Vyplň údaj</v>
      </c>
      <c r="F20" s="414"/>
      <c r="G20" s="414"/>
      <c r="H20" s="414"/>
      <c r="I20" s="28" t="s">
        <v>28</v>
      </c>
      <c r="J20" s="29" t="str">
        <f>'Rekapitulace stavby'!AN14</f>
        <v>Vyplň údaj</v>
      </c>
      <c r="L20" s="33"/>
    </row>
    <row r="21" spans="2:12" s="1" customFormat="1" ht="6.95" customHeight="1">
      <c r="B21" s="33"/>
      <c r="L21" s="33"/>
    </row>
    <row r="22" spans="2:12" s="1" customFormat="1" ht="12" customHeight="1">
      <c r="B22" s="33"/>
      <c r="D22" s="28" t="s">
        <v>31</v>
      </c>
      <c r="I22" s="28" t="s">
        <v>26</v>
      </c>
      <c r="J22" s="26" t="s">
        <v>19</v>
      </c>
      <c r="L22" s="33"/>
    </row>
    <row r="23" spans="2:12" s="1" customFormat="1" ht="18" customHeight="1">
      <c r="B23" s="33"/>
      <c r="E23" s="26" t="s">
        <v>32</v>
      </c>
      <c r="I23" s="28" t="s">
        <v>28</v>
      </c>
      <c r="J23" s="26" t="s">
        <v>19</v>
      </c>
      <c r="L23" s="33"/>
    </row>
    <row r="24" spans="2:12" s="1" customFormat="1" ht="6.95" customHeight="1">
      <c r="B24" s="33"/>
      <c r="L24" s="33"/>
    </row>
    <row r="25" spans="2:12" s="1" customFormat="1" ht="12" customHeight="1">
      <c r="B25" s="33"/>
      <c r="D25" s="28" t="s">
        <v>34</v>
      </c>
      <c r="I25" s="28" t="s">
        <v>26</v>
      </c>
      <c r="J25" s="26" t="s">
        <v>19</v>
      </c>
      <c r="L25" s="33"/>
    </row>
    <row r="26" spans="2:12" s="1" customFormat="1" ht="18" customHeight="1">
      <c r="B26" s="33"/>
      <c r="E26" s="26" t="s">
        <v>35</v>
      </c>
      <c r="I26" s="28" t="s">
        <v>28</v>
      </c>
      <c r="J26" s="26" t="s">
        <v>19</v>
      </c>
      <c r="L26" s="33"/>
    </row>
    <row r="27" spans="2:12" s="1" customFormat="1" ht="6.95" customHeight="1">
      <c r="B27" s="33"/>
      <c r="L27" s="33"/>
    </row>
    <row r="28" spans="2:12" s="1" customFormat="1" ht="12" customHeight="1">
      <c r="B28" s="33"/>
      <c r="D28" s="28" t="s">
        <v>36</v>
      </c>
      <c r="L28" s="33"/>
    </row>
    <row r="29" spans="2:12" s="7" customFormat="1" ht="16.5" customHeight="1">
      <c r="B29" s="92"/>
      <c r="E29" s="418" t="s">
        <v>19</v>
      </c>
      <c r="F29" s="418"/>
      <c r="G29" s="418"/>
      <c r="H29" s="418"/>
      <c r="L29" s="92"/>
    </row>
    <row r="30" spans="2:12" s="1" customFormat="1" ht="6.95" customHeight="1">
      <c r="B30" s="33"/>
      <c r="L30" s="33"/>
    </row>
    <row r="31" spans="2:12" s="1" customFormat="1" ht="6.95" customHeight="1">
      <c r="B31" s="33"/>
      <c r="D31" s="51"/>
      <c r="E31" s="51"/>
      <c r="F31" s="51"/>
      <c r="G31" s="51"/>
      <c r="H31" s="51"/>
      <c r="I31" s="51"/>
      <c r="J31" s="51"/>
      <c r="K31" s="51"/>
      <c r="L31" s="33"/>
    </row>
    <row r="32" spans="2:12" s="1" customFormat="1" ht="25.35" customHeight="1">
      <c r="B32" s="33"/>
      <c r="D32" s="93" t="s">
        <v>38</v>
      </c>
      <c r="J32" s="64">
        <f>ROUND(J95, 2)</f>
        <v>0</v>
      </c>
      <c r="L32" s="33"/>
    </row>
    <row r="33" spans="2:12" s="1" customFormat="1" ht="6.95" customHeight="1">
      <c r="B33" s="33"/>
      <c r="D33" s="51"/>
      <c r="E33" s="51"/>
      <c r="F33" s="51"/>
      <c r="G33" s="51"/>
      <c r="H33" s="51"/>
      <c r="I33" s="51"/>
      <c r="J33" s="51"/>
      <c r="K33" s="51"/>
      <c r="L33" s="33"/>
    </row>
    <row r="34" spans="2:12" s="1" customFormat="1" ht="14.45" customHeight="1">
      <c r="B34" s="33"/>
      <c r="F34" s="36" t="s">
        <v>40</v>
      </c>
      <c r="I34" s="36" t="s">
        <v>39</v>
      </c>
      <c r="J34" s="36" t="s">
        <v>41</v>
      </c>
      <c r="L34" s="33"/>
    </row>
    <row r="35" spans="2:12" s="1" customFormat="1" ht="14.45" customHeight="1">
      <c r="B35" s="33"/>
      <c r="D35" s="53" t="s">
        <v>42</v>
      </c>
      <c r="E35" s="28" t="s">
        <v>43</v>
      </c>
      <c r="F35" s="84">
        <f>ROUND((SUM(BE95:BE185)),  2)</f>
        <v>0</v>
      </c>
      <c r="I35" s="94">
        <v>0.21</v>
      </c>
      <c r="J35" s="84">
        <f>ROUND(((SUM(BE95:BE185))*I35),  2)</f>
        <v>0</v>
      </c>
      <c r="L35" s="33"/>
    </row>
    <row r="36" spans="2:12" s="1" customFormat="1" ht="14.45" customHeight="1">
      <c r="B36" s="33"/>
      <c r="E36" s="28" t="s">
        <v>44</v>
      </c>
      <c r="F36" s="84">
        <f>ROUND((SUM(BF95:BF185)),  2)</f>
        <v>0</v>
      </c>
      <c r="I36" s="94">
        <v>0.15</v>
      </c>
      <c r="J36" s="84">
        <f>ROUND(((SUM(BF95:BF185))*I36),  2)</f>
        <v>0</v>
      </c>
      <c r="L36" s="33"/>
    </row>
    <row r="37" spans="2:12" s="1" customFormat="1" ht="14.45" hidden="1" customHeight="1">
      <c r="B37" s="33"/>
      <c r="E37" s="28" t="s">
        <v>45</v>
      </c>
      <c r="F37" s="84">
        <f>ROUND((SUM(BG95:BG185)),  2)</f>
        <v>0</v>
      </c>
      <c r="I37" s="94">
        <v>0.21</v>
      </c>
      <c r="J37" s="84">
        <f>0</f>
        <v>0</v>
      </c>
      <c r="L37" s="33"/>
    </row>
    <row r="38" spans="2:12" s="1" customFormat="1" ht="14.45" hidden="1" customHeight="1">
      <c r="B38" s="33"/>
      <c r="E38" s="28" t="s">
        <v>46</v>
      </c>
      <c r="F38" s="84">
        <f>ROUND((SUM(BH95:BH185)),  2)</f>
        <v>0</v>
      </c>
      <c r="I38" s="94">
        <v>0.15</v>
      </c>
      <c r="J38" s="84">
        <f>0</f>
        <v>0</v>
      </c>
      <c r="L38" s="33"/>
    </row>
    <row r="39" spans="2:12" s="1" customFormat="1" ht="14.45" hidden="1" customHeight="1">
      <c r="B39" s="33"/>
      <c r="E39" s="28" t="s">
        <v>47</v>
      </c>
      <c r="F39" s="84">
        <f>ROUND((SUM(BI95:BI185)),  2)</f>
        <v>0</v>
      </c>
      <c r="I39" s="94">
        <v>0</v>
      </c>
      <c r="J39" s="84">
        <f>0</f>
        <v>0</v>
      </c>
      <c r="L39" s="33"/>
    </row>
    <row r="40" spans="2:12" s="1" customFormat="1" ht="6.95" customHeight="1">
      <c r="B40" s="33"/>
      <c r="L40" s="33"/>
    </row>
    <row r="41" spans="2:12" s="1" customFormat="1" ht="25.35" customHeight="1">
      <c r="B41" s="33"/>
      <c r="C41" s="95"/>
      <c r="D41" s="96" t="s">
        <v>48</v>
      </c>
      <c r="E41" s="55"/>
      <c r="F41" s="55"/>
      <c r="G41" s="97" t="s">
        <v>49</v>
      </c>
      <c r="H41" s="98" t="s">
        <v>50</v>
      </c>
      <c r="I41" s="55"/>
      <c r="J41" s="99">
        <f>SUM(J32:J39)</f>
        <v>0</v>
      </c>
      <c r="K41" s="100"/>
      <c r="L41" s="33"/>
    </row>
    <row r="42" spans="2:12" s="1" customFormat="1" ht="14.45" customHeight="1">
      <c r="B42" s="42"/>
      <c r="C42" s="43"/>
      <c r="D42" s="43"/>
      <c r="E42" s="43"/>
      <c r="F42" s="43"/>
      <c r="G42" s="43"/>
      <c r="H42" s="43"/>
      <c r="I42" s="43"/>
      <c r="J42" s="43"/>
      <c r="K42" s="43"/>
      <c r="L42" s="33"/>
    </row>
    <row r="46" spans="2:12" s="1" customFormat="1" ht="6.95" customHeight="1">
      <c r="B46" s="44"/>
      <c r="C46" s="45"/>
      <c r="D46" s="45"/>
      <c r="E46" s="45"/>
      <c r="F46" s="45"/>
      <c r="G46" s="45"/>
      <c r="H46" s="45"/>
      <c r="I46" s="45"/>
      <c r="J46" s="45"/>
      <c r="K46" s="45"/>
      <c r="L46" s="33"/>
    </row>
    <row r="47" spans="2:12" s="1" customFormat="1" ht="24.95" customHeight="1">
      <c r="B47" s="33"/>
      <c r="C47" s="22" t="s">
        <v>127</v>
      </c>
      <c r="L47" s="33"/>
    </row>
    <row r="48" spans="2:12" s="1" customFormat="1" ht="6.95" customHeight="1">
      <c r="B48" s="33"/>
      <c r="L48" s="33"/>
    </row>
    <row r="49" spans="2:47" s="1" customFormat="1" ht="12" customHeight="1">
      <c r="B49" s="33"/>
      <c r="C49" s="28" t="s">
        <v>16</v>
      </c>
      <c r="L49" s="33"/>
    </row>
    <row r="50" spans="2:47" s="1" customFormat="1" ht="16.5" customHeight="1">
      <c r="B50" s="33"/>
      <c r="E50" s="430" t="str">
        <f>E7</f>
        <v>Byty BD Poštovní 648, Horní Slavkov</v>
      </c>
      <c r="F50" s="431"/>
      <c r="G50" s="431"/>
      <c r="H50" s="431"/>
      <c r="L50" s="33"/>
    </row>
    <row r="51" spans="2:47" ht="12" customHeight="1">
      <c r="B51" s="21"/>
      <c r="C51" s="28" t="s">
        <v>123</v>
      </c>
      <c r="L51" s="21"/>
    </row>
    <row r="52" spans="2:47" s="1" customFormat="1" ht="16.5" customHeight="1">
      <c r="B52" s="33"/>
      <c r="E52" s="430" t="s">
        <v>124</v>
      </c>
      <c r="F52" s="429"/>
      <c r="G52" s="429"/>
      <c r="H52" s="429"/>
      <c r="L52" s="33"/>
    </row>
    <row r="53" spans="2:47" s="1" customFormat="1" ht="12" customHeight="1">
      <c r="B53" s="33"/>
      <c r="C53" s="28" t="s">
        <v>125</v>
      </c>
      <c r="L53" s="33"/>
    </row>
    <row r="54" spans="2:47" s="1" customFormat="1" ht="16.5" customHeight="1">
      <c r="B54" s="33"/>
      <c r="E54" s="423" t="str">
        <f>E11</f>
        <v>Uzn2 - Vodovod</v>
      </c>
      <c r="F54" s="429"/>
      <c r="G54" s="429"/>
      <c r="H54" s="429"/>
      <c r="L54" s="33"/>
    </row>
    <row r="55" spans="2:47" s="1" customFormat="1" ht="6.95" customHeight="1">
      <c r="B55" s="33"/>
      <c r="L55" s="33"/>
    </row>
    <row r="56" spans="2:47" s="1" customFormat="1" ht="12" customHeight="1">
      <c r="B56" s="33"/>
      <c r="C56" s="28" t="s">
        <v>21</v>
      </c>
      <c r="F56" s="26" t="str">
        <f>F14</f>
        <v>Horní Slavkov, Poštovní 648</v>
      </c>
      <c r="I56" s="28" t="s">
        <v>23</v>
      </c>
      <c r="J56" s="50" t="str">
        <f>IF(J14="","",J14)</f>
        <v>29. 8. 2022</v>
      </c>
      <c r="L56" s="33"/>
    </row>
    <row r="57" spans="2:47" s="1" customFormat="1" ht="6.95" customHeight="1">
      <c r="B57" s="33"/>
      <c r="L57" s="33"/>
    </row>
    <row r="58" spans="2:47" s="1" customFormat="1" ht="15.2" customHeight="1">
      <c r="B58" s="33"/>
      <c r="C58" s="28" t="s">
        <v>25</v>
      </c>
      <c r="F58" s="26" t="str">
        <f>E17</f>
        <v>Město Horní Slavkov</v>
      </c>
      <c r="I58" s="28" t="s">
        <v>31</v>
      </c>
      <c r="J58" s="31" t="str">
        <f>E23</f>
        <v>CENTRA STAV s.r.o.</v>
      </c>
      <c r="L58" s="33"/>
    </row>
    <row r="59" spans="2:47" s="1" customFormat="1" ht="15.2" customHeight="1">
      <c r="B59" s="33"/>
      <c r="C59" s="28" t="s">
        <v>29</v>
      </c>
      <c r="F59" s="26" t="str">
        <f>IF(E20="","",E20)</f>
        <v>Vyplň údaj</v>
      </c>
      <c r="I59" s="28" t="s">
        <v>34</v>
      </c>
      <c r="J59" s="31" t="str">
        <f>E26</f>
        <v>Michal Kubelka</v>
      </c>
      <c r="L59" s="33"/>
    </row>
    <row r="60" spans="2:47" s="1" customFormat="1" ht="10.35" customHeight="1">
      <c r="B60" s="33"/>
      <c r="L60" s="33"/>
    </row>
    <row r="61" spans="2:47" s="1" customFormat="1" ht="29.25" customHeight="1">
      <c r="B61" s="33"/>
      <c r="C61" s="101" t="s">
        <v>128</v>
      </c>
      <c r="D61" s="95"/>
      <c r="E61" s="95"/>
      <c r="F61" s="95"/>
      <c r="G61" s="95"/>
      <c r="H61" s="95"/>
      <c r="I61" s="95"/>
      <c r="J61" s="102" t="s">
        <v>129</v>
      </c>
      <c r="K61" s="95"/>
      <c r="L61" s="33"/>
    </row>
    <row r="62" spans="2:47" s="1" customFormat="1" ht="10.35" customHeight="1">
      <c r="B62" s="33"/>
      <c r="L62" s="33"/>
    </row>
    <row r="63" spans="2:47" s="1" customFormat="1" ht="22.9" customHeight="1">
      <c r="B63" s="33"/>
      <c r="C63" s="103" t="s">
        <v>70</v>
      </c>
      <c r="J63" s="64">
        <f>J95</f>
        <v>0</v>
      </c>
      <c r="L63" s="33"/>
      <c r="AU63" s="18" t="s">
        <v>130</v>
      </c>
    </row>
    <row r="64" spans="2:47" s="8" customFormat="1" ht="24.95" customHeight="1">
      <c r="B64" s="104"/>
      <c r="D64" s="105" t="s">
        <v>131</v>
      </c>
      <c r="E64" s="106"/>
      <c r="F64" s="106"/>
      <c r="G64" s="106"/>
      <c r="H64" s="106"/>
      <c r="I64" s="106"/>
      <c r="J64" s="107">
        <f>J96</f>
        <v>0</v>
      </c>
      <c r="L64" s="104"/>
    </row>
    <row r="65" spans="2:12" s="9" customFormat="1" ht="19.899999999999999" customHeight="1">
      <c r="B65" s="108"/>
      <c r="D65" s="109" t="s">
        <v>135</v>
      </c>
      <c r="E65" s="110"/>
      <c r="F65" s="110"/>
      <c r="G65" s="110"/>
      <c r="H65" s="110"/>
      <c r="I65" s="110"/>
      <c r="J65" s="111">
        <f>J97</f>
        <v>0</v>
      </c>
      <c r="L65" s="108"/>
    </row>
    <row r="66" spans="2:12" s="9" customFormat="1" ht="19.899999999999999" customHeight="1">
      <c r="B66" s="108"/>
      <c r="D66" s="109" t="s">
        <v>1776</v>
      </c>
      <c r="E66" s="110"/>
      <c r="F66" s="110"/>
      <c r="G66" s="110"/>
      <c r="H66" s="110"/>
      <c r="I66" s="110"/>
      <c r="J66" s="111">
        <f>J101</f>
        <v>0</v>
      </c>
      <c r="L66" s="108"/>
    </row>
    <row r="67" spans="2:12" s="9" customFormat="1" ht="19.899999999999999" customHeight="1">
      <c r="B67" s="108"/>
      <c r="D67" s="109" t="s">
        <v>136</v>
      </c>
      <c r="E67" s="110"/>
      <c r="F67" s="110"/>
      <c r="G67" s="110"/>
      <c r="H67" s="110"/>
      <c r="I67" s="110"/>
      <c r="J67" s="111">
        <f>J103</f>
        <v>0</v>
      </c>
      <c r="L67" s="108"/>
    </row>
    <row r="68" spans="2:12" s="9" customFormat="1" ht="19.899999999999999" customHeight="1">
      <c r="B68" s="108"/>
      <c r="D68" s="109" t="s">
        <v>137</v>
      </c>
      <c r="E68" s="110"/>
      <c r="F68" s="110"/>
      <c r="G68" s="110"/>
      <c r="H68" s="110"/>
      <c r="I68" s="110"/>
      <c r="J68" s="111">
        <f>J106</f>
        <v>0</v>
      </c>
      <c r="L68" s="108"/>
    </row>
    <row r="69" spans="2:12" s="9" customFormat="1" ht="19.899999999999999" customHeight="1">
      <c r="B69" s="108"/>
      <c r="D69" s="109" t="s">
        <v>138</v>
      </c>
      <c r="E69" s="110"/>
      <c r="F69" s="110"/>
      <c r="G69" s="110"/>
      <c r="H69" s="110"/>
      <c r="I69" s="110"/>
      <c r="J69" s="111">
        <f>J118</f>
        <v>0</v>
      </c>
      <c r="L69" s="108"/>
    </row>
    <row r="70" spans="2:12" s="8" customFormat="1" ht="24.95" customHeight="1">
      <c r="B70" s="104"/>
      <c r="D70" s="105" t="s">
        <v>139</v>
      </c>
      <c r="E70" s="106"/>
      <c r="F70" s="106"/>
      <c r="G70" s="106"/>
      <c r="H70" s="106"/>
      <c r="I70" s="106"/>
      <c r="J70" s="107">
        <f>J121</f>
        <v>0</v>
      </c>
      <c r="L70" s="104"/>
    </row>
    <row r="71" spans="2:12" s="9" customFormat="1" ht="19.899999999999999" customHeight="1">
      <c r="B71" s="108"/>
      <c r="D71" s="109" t="s">
        <v>1777</v>
      </c>
      <c r="E71" s="110"/>
      <c r="F71" s="110"/>
      <c r="G71" s="110"/>
      <c r="H71" s="110"/>
      <c r="I71" s="110"/>
      <c r="J71" s="111">
        <f>J122</f>
        <v>0</v>
      </c>
      <c r="L71" s="108"/>
    </row>
    <row r="72" spans="2:12" s="9" customFormat="1" ht="19.899999999999999" customHeight="1">
      <c r="B72" s="108"/>
      <c r="D72" s="109" t="s">
        <v>1778</v>
      </c>
      <c r="E72" s="110"/>
      <c r="F72" s="110"/>
      <c r="G72" s="110"/>
      <c r="H72" s="110"/>
      <c r="I72" s="110"/>
      <c r="J72" s="111">
        <f>J168</f>
        <v>0</v>
      </c>
      <c r="L72" s="108"/>
    </row>
    <row r="73" spans="2:12" s="9" customFormat="1" ht="19.899999999999999" customHeight="1">
      <c r="B73" s="108"/>
      <c r="D73" s="109" t="s">
        <v>1779</v>
      </c>
      <c r="E73" s="110"/>
      <c r="F73" s="110"/>
      <c r="G73" s="110"/>
      <c r="H73" s="110"/>
      <c r="I73" s="110"/>
      <c r="J73" s="111">
        <f>J175</f>
        <v>0</v>
      </c>
      <c r="L73" s="108"/>
    </row>
    <row r="74" spans="2:12" s="1" customFormat="1" ht="21.75" customHeight="1">
      <c r="B74" s="33"/>
      <c r="L74" s="33"/>
    </row>
    <row r="75" spans="2:12" s="1" customFormat="1" ht="6.95" customHeight="1">
      <c r="B75" s="42"/>
      <c r="C75" s="43"/>
      <c r="D75" s="43"/>
      <c r="E75" s="43"/>
      <c r="F75" s="43"/>
      <c r="G75" s="43"/>
      <c r="H75" s="43"/>
      <c r="I75" s="43"/>
      <c r="J75" s="43"/>
      <c r="K75" s="43"/>
      <c r="L75" s="33"/>
    </row>
    <row r="79" spans="2:12" s="1" customFormat="1" ht="6.95" customHeight="1">
      <c r="B79" s="44"/>
      <c r="C79" s="45"/>
      <c r="D79" s="45"/>
      <c r="E79" s="45"/>
      <c r="F79" s="45"/>
      <c r="G79" s="45"/>
      <c r="H79" s="45"/>
      <c r="I79" s="45"/>
      <c r="J79" s="45"/>
      <c r="K79" s="45"/>
      <c r="L79" s="33"/>
    </row>
    <row r="80" spans="2:12" s="1" customFormat="1" ht="24.95" customHeight="1">
      <c r="B80" s="33"/>
      <c r="C80" s="22" t="s">
        <v>151</v>
      </c>
      <c r="L80" s="33"/>
    </row>
    <row r="81" spans="2:63" s="1" customFormat="1" ht="6.95" customHeight="1">
      <c r="B81" s="33"/>
      <c r="L81" s="33"/>
    </row>
    <row r="82" spans="2:63" s="1" customFormat="1" ht="12" customHeight="1">
      <c r="B82" s="33"/>
      <c r="C82" s="28" t="s">
        <v>16</v>
      </c>
      <c r="L82" s="33"/>
    </row>
    <row r="83" spans="2:63" s="1" customFormat="1" ht="16.5" customHeight="1">
      <c r="B83" s="33"/>
      <c r="E83" s="430" t="str">
        <f>E7</f>
        <v>Byty BD Poštovní 648, Horní Slavkov</v>
      </c>
      <c r="F83" s="431"/>
      <c r="G83" s="431"/>
      <c r="H83" s="431"/>
      <c r="L83" s="33"/>
    </row>
    <row r="84" spans="2:63" ht="12" customHeight="1">
      <c r="B84" s="21"/>
      <c r="C84" s="28" t="s">
        <v>123</v>
      </c>
      <c r="L84" s="21"/>
    </row>
    <row r="85" spans="2:63" s="1" customFormat="1" ht="16.5" customHeight="1">
      <c r="B85" s="33"/>
      <c r="E85" s="430" t="s">
        <v>124</v>
      </c>
      <c r="F85" s="429"/>
      <c r="G85" s="429"/>
      <c r="H85" s="429"/>
      <c r="L85" s="33"/>
    </row>
    <row r="86" spans="2:63" s="1" customFormat="1" ht="12" customHeight="1">
      <c r="B86" s="33"/>
      <c r="C86" s="28" t="s">
        <v>125</v>
      </c>
      <c r="L86" s="33"/>
    </row>
    <row r="87" spans="2:63" s="1" customFormat="1" ht="16.5" customHeight="1">
      <c r="B87" s="33"/>
      <c r="E87" s="423" t="str">
        <f>E11</f>
        <v>Uzn2 - Vodovod</v>
      </c>
      <c r="F87" s="429"/>
      <c r="G87" s="429"/>
      <c r="H87" s="429"/>
      <c r="L87" s="33"/>
    </row>
    <row r="88" spans="2:63" s="1" customFormat="1" ht="6.95" customHeight="1">
      <c r="B88" s="33"/>
      <c r="L88" s="33"/>
    </row>
    <row r="89" spans="2:63" s="1" customFormat="1" ht="12" customHeight="1">
      <c r="B89" s="33"/>
      <c r="C89" s="28" t="s">
        <v>21</v>
      </c>
      <c r="F89" s="26" t="str">
        <f>F14</f>
        <v>Horní Slavkov, Poštovní 648</v>
      </c>
      <c r="I89" s="28" t="s">
        <v>23</v>
      </c>
      <c r="J89" s="50" t="str">
        <f>IF(J14="","",J14)</f>
        <v>29. 8. 2022</v>
      </c>
      <c r="L89" s="33"/>
    </row>
    <row r="90" spans="2:63" s="1" customFormat="1" ht="6.95" customHeight="1">
      <c r="B90" s="33"/>
      <c r="L90" s="33"/>
    </row>
    <row r="91" spans="2:63" s="1" customFormat="1" ht="15.2" customHeight="1">
      <c r="B91" s="33"/>
      <c r="C91" s="28" t="s">
        <v>25</v>
      </c>
      <c r="F91" s="26" t="str">
        <f>E17</f>
        <v>Město Horní Slavkov</v>
      </c>
      <c r="I91" s="28" t="s">
        <v>31</v>
      </c>
      <c r="J91" s="31" t="str">
        <f>E23</f>
        <v>CENTRA STAV s.r.o.</v>
      </c>
      <c r="L91" s="33"/>
    </row>
    <row r="92" spans="2:63" s="1" customFormat="1" ht="15.2" customHeight="1">
      <c r="B92" s="33"/>
      <c r="C92" s="28" t="s">
        <v>29</v>
      </c>
      <c r="F92" s="26" t="str">
        <f>IF(E20="","",E20)</f>
        <v>Vyplň údaj</v>
      </c>
      <c r="I92" s="28" t="s">
        <v>34</v>
      </c>
      <c r="J92" s="31" t="str">
        <f>E26</f>
        <v>Michal Kubelka</v>
      </c>
      <c r="L92" s="33"/>
    </row>
    <row r="93" spans="2:63" s="1" customFormat="1" ht="10.35" customHeight="1">
      <c r="B93" s="33"/>
      <c r="L93" s="33"/>
    </row>
    <row r="94" spans="2:63" s="10" customFormat="1" ht="29.25" customHeight="1">
      <c r="B94" s="112"/>
      <c r="C94" s="113" t="s">
        <v>152</v>
      </c>
      <c r="D94" s="114" t="s">
        <v>57</v>
      </c>
      <c r="E94" s="114" t="s">
        <v>53</v>
      </c>
      <c r="F94" s="114" t="s">
        <v>54</v>
      </c>
      <c r="G94" s="114" t="s">
        <v>153</v>
      </c>
      <c r="H94" s="114" t="s">
        <v>154</v>
      </c>
      <c r="I94" s="114" t="s">
        <v>155</v>
      </c>
      <c r="J94" s="114" t="s">
        <v>129</v>
      </c>
      <c r="K94" s="115" t="s">
        <v>156</v>
      </c>
      <c r="L94" s="112"/>
      <c r="M94" s="57" t="s">
        <v>19</v>
      </c>
      <c r="N94" s="58" t="s">
        <v>42</v>
      </c>
      <c r="O94" s="58" t="s">
        <v>157</v>
      </c>
      <c r="P94" s="58" t="s">
        <v>158</v>
      </c>
      <c r="Q94" s="58" t="s">
        <v>159</v>
      </c>
      <c r="R94" s="58" t="s">
        <v>160</v>
      </c>
      <c r="S94" s="58" t="s">
        <v>161</v>
      </c>
      <c r="T94" s="59" t="s">
        <v>162</v>
      </c>
    </row>
    <row r="95" spans="2:63" s="1" customFormat="1" ht="22.9" customHeight="1">
      <c r="B95" s="33"/>
      <c r="C95" s="62" t="s">
        <v>163</v>
      </c>
      <c r="J95" s="116">
        <f>BK95</f>
        <v>0</v>
      </c>
      <c r="L95" s="33"/>
      <c r="M95" s="60"/>
      <c r="N95" s="51"/>
      <c r="O95" s="51"/>
      <c r="P95" s="117">
        <f>P96+P121</f>
        <v>0</v>
      </c>
      <c r="Q95" s="51"/>
      <c r="R95" s="117">
        <f>R96+R121</f>
        <v>1.4653300000000002</v>
      </c>
      <c r="S95" s="51"/>
      <c r="T95" s="118">
        <f>T96+T121</f>
        <v>1.4968239999999997</v>
      </c>
      <c r="AT95" s="18" t="s">
        <v>71</v>
      </c>
      <c r="AU95" s="18" t="s">
        <v>130</v>
      </c>
      <c r="BK95" s="119">
        <f>BK96+BK121</f>
        <v>0</v>
      </c>
    </row>
    <row r="96" spans="2:63" s="11" customFormat="1" ht="25.9" customHeight="1">
      <c r="B96" s="120"/>
      <c r="D96" s="121" t="s">
        <v>71</v>
      </c>
      <c r="E96" s="122" t="s">
        <v>164</v>
      </c>
      <c r="F96" s="122" t="s">
        <v>165</v>
      </c>
      <c r="I96" s="123"/>
      <c r="J96" s="124">
        <f>BK96</f>
        <v>0</v>
      </c>
      <c r="L96" s="120"/>
      <c r="M96" s="125"/>
      <c r="P96" s="126">
        <f>P97+P101+P103+P106+P118</f>
        <v>0</v>
      </c>
      <c r="R96" s="126">
        <f>R97+R101+R103+R106+R118</f>
        <v>0.44016000000000005</v>
      </c>
      <c r="T96" s="127">
        <f>T97+T101+T103+T106+T118</f>
        <v>1.4147999999999998</v>
      </c>
      <c r="AR96" s="121" t="s">
        <v>79</v>
      </c>
      <c r="AT96" s="128" t="s">
        <v>71</v>
      </c>
      <c r="AU96" s="128" t="s">
        <v>72</v>
      </c>
      <c r="AY96" s="121" t="s">
        <v>166</v>
      </c>
      <c r="BK96" s="129">
        <f>BK97+BK101+BK103+BK106+BK118</f>
        <v>0</v>
      </c>
    </row>
    <row r="97" spans="2:65" s="11" customFormat="1" ht="22.9" customHeight="1">
      <c r="B97" s="120"/>
      <c r="D97" s="121" t="s">
        <v>71</v>
      </c>
      <c r="E97" s="130" t="s">
        <v>202</v>
      </c>
      <c r="F97" s="130" t="s">
        <v>290</v>
      </c>
      <c r="I97" s="123"/>
      <c r="J97" s="131">
        <f>BK97</f>
        <v>0</v>
      </c>
      <c r="L97" s="120"/>
      <c r="M97" s="125"/>
      <c r="P97" s="126">
        <f>SUM(P98:P100)</f>
        <v>0</v>
      </c>
      <c r="R97" s="126">
        <f>SUM(R98:R100)</f>
        <v>0.44016000000000005</v>
      </c>
      <c r="T97" s="127">
        <f>SUM(T98:T100)</f>
        <v>0</v>
      </c>
      <c r="AR97" s="121" t="s">
        <v>79</v>
      </c>
      <c r="AT97" s="128" t="s">
        <v>71</v>
      </c>
      <c r="AU97" s="128" t="s">
        <v>79</v>
      </c>
      <c r="AY97" s="121" t="s">
        <v>166</v>
      </c>
      <c r="BK97" s="129">
        <f>SUM(BK98:BK100)</f>
        <v>0</v>
      </c>
    </row>
    <row r="98" spans="2:65" s="1" customFormat="1" ht="16.5" customHeight="1">
      <c r="B98" s="33"/>
      <c r="C98" s="132" t="s">
        <v>79</v>
      </c>
      <c r="D98" s="132" t="s">
        <v>168</v>
      </c>
      <c r="E98" s="133" t="s">
        <v>1780</v>
      </c>
      <c r="F98" s="134" t="s">
        <v>1781</v>
      </c>
      <c r="G98" s="135" t="s">
        <v>232</v>
      </c>
      <c r="H98" s="136">
        <v>7.86</v>
      </c>
      <c r="I98" s="137"/>
      <c r="J98" s="138">
        <f>ROUND(I98*H98,2)</f>
        <v>0</v>
      </c>
      <c r="K98" s="134" t="s">
        <v>172</v>
      </c>
      <c r="L98" s="33"/>
      <c r="M98" s="139" t="s">
        <v>19</v>
      </c>
      <c r="N98" s="140" t="s">
        <v>44</v>
      </c>
      <c r="P98" s="141">
        <f>O98*H98</f>
        <v>0</v>
      </c>
      <c r="Q98" s="141">
        <v>5.6000000000000001E-2</v>
      </c>
      <c r="R98" s="141">
        <f>Q98*H98</f>
        <v>0.44016000000000005</v>
      </c>
      <c r="S98" s="141">
        <v>0</v>
      </c>
      <c r="T98" s="142">
        <f>S98*H98</f>
        <v>0</v>
      </c>
      <c r="AR98" s="143" t="s">
        <v>173</v>
      </c>
      <c r="AT98" s="143" t="s">
        <v>168</v>
      </c>
      <c r="AU98" s="143" t="s">
        <v>85</v>
      </c>
      <c r="AY98" s="18" t="s">
        <v>166</v>
      </c>
      <c r="BE98" s="144">
        <f>IF(N98="základní",J98,0)</f>
        <v>0</v>
      </c>
      <c r="BF98" s="144">
        <f>IF(N98="snížená",J98,0)</f>
        <v>0</v>
      </c>
      <c r="BG98" s="144">
        <f>IF(N98="zákl. přenesená",J98,0)</f>
        <v>0</v>
      </c>
      <c r="BH98" s="144">
        <f>IF(N98="sníž. přenesená",J98,0)</f>
        <v>0</v>
      </c>
      <c r="BI98" s="144">
        <f>IF(N98="nulová",J98,0)</f>
        <v>0</v>
      </c>
      <c r="BJ98" s="18" t="s">
        <v>85</v>
      </c>
      <c r="BK98" s="144">
        <f>ROUND(I98*H98,2)</f>
        <v>0</v>
      </c>
      <c r="BL98" s="18" t="s">
        <v>173</v>
      </c>
      <c r="BM98" s="143" t="s">
        <v>1782</v>
      </c>
    </row>
    <row r="99" spans="2:65" s="1" customFormat="1">
      <c r="B99" s="33"/>
      <c r="D99" s="145" t="s">
        <v>175</v>
      </c>
      <c r="F99" s="146" t="s">
        <v>1783</v>
      </c>
      <c r="I99" s="147"/>
      <c r="L99" s="33"/>
      <c r="M99" s="148"/>
      <c r="T99" s="54"/>
      <c r="AT99" s="18" t="s">
        <v>175</v>
      </c>
      <c r="AU99" s="18" t="s">
        <v>85</v>
      </c>
    </row>
    <row r="100" spans="2:65" s="13" customFormat="1">
      <c r="B100" s="156"/>
      <c r="D100" s="150" t="s">
        <v>177</v>
      </c>
      <c r="E100" s="157" t="s">
        <v>19</v>
      </c>
      <c r="F100" s="158" t="s">
        <v>1784</v>
      </c>
      <c r="H100" s="159">
        <v>7.86</v>
      </c>
      <c r="I100" s="160"/>
      <c r="L100" s="156"/>
      <c r="M100" s="161"/>
      <c r="T100" s="162"/>
      <c r="AT100" s="157" t="s">
        <v>177</v>
      </c>
      <c r="AU100" s="157" t="s">
        <v>85</v>
      </c>
      <c r="AV100" s="13" t="s">
        <v>85</v>
      </c>
      <c r="AW100" s="13" t="s">
        <v>33</v>
      </c>
      <c r="AX100" s="13" t="s">
        <v>79</v>
      </c>
      <c r="AY100" s="157" t="s">
        <v>166</v>
      </c>
    </row>
    <row r="101" spans="2:65" s="11" customFormat="1" ht="22.9" customHeight="1">
      <c r="B101" s="120"/>
      <c r="D101" s="121" t="s">
        <v>71</v>
      </c>
      <c r="E101" s="130" t="s">
        <v>229</v>
      </c>
      <c r="F101" s="130" t="s">
        <v>1785</v>
      </c>
      <c r="I101" s="123"/>
      <c r="J101" s="131">
        <f>BK101</f>
        <v>0</v>
      </c>
      <c r="L101" s="120"/>
      <c r="M101" s="125"/>
      <c r="P101" s="126">
        <f>P102</f>
        <v>0</v>
      </c>
      <c r="R101" s="126">
        <f>R102</f>
        <v>0</v>
      </c>
      <c r="T101" s="127">
        <f>T102</f>
        <v>0</v>
      </c>
      <c r="AR101" s="121" t="s">
        <v>79</v>
      </c>
      <c r="AT101" s="128" t="s">
        <v>71</v>
      </c>
      <c r="AU101" s="128" t="s">
        <v>79</v>
      </c>
      <c r="AY101" s="121" t="s">
        <v>166</v>
      </c>
      <c r="BK101" s="129">
        <f>BK102</f>
        <v>0</v>
      </c>
    </row>
    <row r="102" spans="2:65" s="1" customFormat="1" ht="49.15" customHeight="1">
      <c r="B102" s="33"/>
      <c r="C102" s="132" t="s">
        <v>85</v>
      </c>
      <c r="D102" s="132" t="s">
        <v>168</v>
      </c>
      <c r="E102" s="133" t="s">
        <v>1786</v>
      </c>
      <c r="F102" s="134" t="s">
        <v>1787</v>
      </c>
      <c r="G102" s="135" t="s">
        <v>257</v>
      </c>
      <c r="H102" s="136">
        <v>18.5</v>
      </c>
      <c r="I102" s="137"/>
      <c r="J102" s="138">
        <f>ROUND(I102*H102,2)</f>
        <v>0</v>
      </c>
      <c r="K102" s="134" t="s">
        <v>19</v>
      </c>
      <c r="L102" s="33"/>
      <c r="M102" s="139" t="s">
        <v>19</v>
      </c>
      <c r="N102" s="140" t="s">
        <v>44</v>
      </c>
      <c r="P102" s="141">
        <f>O102*H102</f>
        <v>0</v>
      </c>
      <c r="Q102" s="141">
        <v>0</v>
      </c>
      <c r="R102" s="141">
        <f>Q102*H102</f>
        <v>0</v>
      </c>
      <c r="S102" s="141">
        <v>0</v>
      </c>
      <c r="T102" s="142">
        <f>S102*H102</f>
        <v>0</v>
      </c>
      <c r="AR102" s="143" t="s">
        <v>173</v>
      </c>
      <c r="AT102" s="143" t="s">
        <v>168</v>
      </c>
      <c r="AU102" s="143" t="s">
        <v>85</v>
      </c>
      <c r="AY102" s="18" t="s">
        <v>166</v>
      </c>
      <c r="BE102" s="144">
        <f>IF(N102="základní",J102,0)</f>
        <v>0</v>
      </c>
      <c r="BF102" s="144">
        <f>IF(N102="snížená",J102,0)</f>
        <v>0</v>
      </c>
      <c r="BG102" s="144">
        <f>IF(N102="zákl. přenesená",J102,0)</f>
        <v>0</v>
      </c>
      <c r="BH102" s="144">
        <f>IF(N102="sníž. přenesená",J102,0)</f>
        <v>0</v>
      </c>
      <c r="BI102" s="144">
        <f>IF(N102="nulová",J102,0)</f>
        <v>0</v>
      </c>
      <c r="BJ102" s="18" t="s">
        <v>85</v>
      </c>
      <c r="BK102" s="144">
        <f>ROUND(I102*H102,2)</f>
        <v>0</v>
      </c>
      <c r="BL102" s="18" t="s">
        <v>173</v>
      </c>
      <c r="BM102" s="143" t="s">
        <v>1788</v>
      </c>
    </row>
    <row r="103" spans="2:65" s="11" customFormat="1" ht="22.9" customHeight="1">
      <c r="B103" s="120"/>
      <c r="D103" s="121" t="s">
        <v>71</v>
      </c>
      <c r="E103" s="130" t="s">
        <v>237</v>
      </c>
      <c r="F103" s="130" t="s">
        <v>695</v>
      </c>
      <c r="I103" s="123"/>
      <c r="J103" s="131">
        <f>BK103</f>
        <v>0</v>
      </c>
      <c r="L103" s="120"/>
      <c r="M103" s="125"/>
      <c r="P103" s="126">
        <f>SUM(P104:P105)</f>
        <v>0</v>
      </c>
      <c r="R103" s="126">
        <f>SUM(R104:R105)</f>
        <v>0</v>
      </c>
      <c r="T103" s="127">
        <f>SUM(T104:T105)</f>
        <v>1.4147999999999998</v>
      </c>
      <c r="AR103" s="121" t="s">
        <v>79</v>
      </c>
      <c r="AT103" s="128" t="s">
        <v>71</v>
      </c>
      <c r="AU103" s="128" t="s">
        <v>79</v>
      </c>
      <c r="AY103" s="121" t="s">
        <v>166</v>
      </c>
      <c r="BK103" s="129">
        <f>SUM(BK104:BK105)</f>
        <v>0</v>
      </c>
    </row>
    <row r="104" spans="2:65" s="1" customFormat="1" ht="24.2" customHeight="1">
      <c r="B104" s="33"/>
      <c r="C104" s="132" t="s">
        <v>184</v>
      </c>
      <c r="D104" s="132" t="s">
        <v>168</v>
      </c>
      <c r="E104" s="133" t="s">
        <v>1789</v>
      </c>
      <c r="F104" s="134" t="s">
        <v>1790</v>
      </c>
      <c r="G104" s="135" t="s">
        <v>257</v>
      </c>
      <c r="H104" s="136">
        <v>78.599999999999994</v>
      </c>
      <c r="I104" s="137"/>
      <c r="J104" s="138">
        <f>ROUND(I104*H104,2)</f>
        <v>0</v>
      </c>
      <c r="K104" s="134" t="s">
        <v>172</v>
      </c>
      <c r="L104" s="33"/>
      <c r="M104" s="139" t="s">
        <v>19</v>
      </c>
      <c r="N104" s="140" t="s">
        <v>44</v>
      </c>
      <c r="P104" s="141">
        <f>O104*H104</f>
        <v>0</v>
      </c>
      <c r="Q104" s="141">
        <v>0</v>
      </c>
      <c r="R104" s="141">
        <f>Q104*H104</f>
        <v>0</v>
      </c>
      <c r="S104" s="141">
        <v>1.7999999999999999E-2</v>
      </c>
      <c r="T104" s="142">
        <f>S104*H104</f>
        <v>1.4147999999999998</v>
      </c>
      <c r="AR104" s="143" t="s">
        <v>173</v>
      </c>
      <c r="AT104" s="143" t="s">
        <v>168</v>
      </c>
      <c r="AU104" s="143" t="s">
        <v>85</v>
      </c>
      <c r="AY104" s="18" t="s">
        <v>166</v>
      </c>
      <c r="BE104" s="144">
        <f>IF(N104="základní",J104,0)</f>
        <v>0</v>
      </c>
      <c r="BF104" s="144">
        <f>IF(N104="snížená",J104,0)</f>
        <v>0</v>
      </c>
      <c r="BG104" s="144">
        <f>IF(N104="zákl. přenesená",J104,0)</f>
        <v>0</v>
      </c>
      <c r="BH104" s="144">
        <f>IF(N104="sníž. přenesená",J104,0)</f>
        <v>0</v>
      </c>
      <c r="BI104" s="144">
        <f>IF(N104="nulová",J104,0)</f>
        <v>0</v>
      </c>
      <c r="BJ104" s="18" t="s">
        <v>85</v>
      </c>
      <c r="BK104" s="144">
        <f>ROUND(I104*H104,2)</f>
        <v>0</v>
      </c>
      <c r="BL104" s="18" t="s">
        <v>173</v>
      </c>
      <c r="BM104" s="143" t="s">
        <v>1791</v>
      </c>
    </row>
    <row r="105" spans="2:65" s="1" customFormat="1">
      <c r="B105" s="33"/>
      <c r="D105" s="145" t="s">
        <v>175</v>
      </c>
      <c r="F105" s="146" t="s">
        <v>1792</v>
      </c>
      <c r="I105" s="147"/>
      <c r="L105" s="33"/>
      <c r="M105" s="148"/>
      <c r="T105" s="54"/>
      <c r="AT105" s="18" t="s">
        <v>175</v>
      </c>
      <c r="AU105" s="18" t="s">
        <v>85</v>
      </c>
    </row>
    <row r="106" spans="2:65" s="11" customFormat="1" ht="22.9" customHeight="1">
      <c r="B106" s="120"/>
      <c r="D106" s="121" t="s">
        <v>71</v>
      </c>
      <c r="E106" s="130" t="s">
        <v>970</v>
      </c>
      <c r="F106" s="130" t="s">
        <v>971</v>
      </c>
      <c r="I106" s="123"/>
      <c r="J106" s="131">
        <f>BK106</f>
        <v>0</v>
      </c>
      <c r="L106" s="120"/>
      <c r="M106" s="125"/>
      <c r="P106" s="126">
        <f>SUM(P107:P117)</f>
        <v>0</v>
      </c>
      <c r="R106" s="126">
        <f>SUM(R107:R117)</f>
        <v>0</v>
      </c>
      <c r="T106" s="127">
        <f>SUM(T107:T117)</f>
        <v>0</v>
      </c>
      <c r="AR106" s="121" t="s">
        <v>79</v>
      </c>
      <c r="AT106" s="128" t="s">
        <v>71</v>
      </c>
      <c r="AU106" s="128" t="s">
        <v>79</v>
      </c>
      <c r="AY106" s="121" t="s">
        <v>166</v>
      </c>
      <c r="BK106" s="129">
        <f>SUM(BK107:BK117)</f>
        <v>0</v>
      </c>
    </row>
    <row r="107" spans="2:65" s="1" customFormat="1" ht="16.5" customHeight="1">
      <c r="B107" s="33"/>
      <c r="C107" s="132" t="s">
        <v>173</v>
      </c>
      <c r="D107" s="132" t="s">
        <v>168</v>
      </c>
      <c r="E107" s="133" t="s">
        <v>973</v>
      </c>
      <c r="F107" s="134" t="s">
        <v>974</v>
      </c>
      <c r="G107" s="135" t="s">
        <v>197</v>
      </c>
      <c r="H107" s="136">
        <v>1.4970000000000001</v>
      </c>
      <c r="I107" s="137"/>
      <c r="J107" s="138">
        <f>ROUND(I107*H107,2)</f>
        <v>0</v>
      </c>
      <c r="K107" s="134" t="s">
        <v>172</v>
      </c>
      <c r="L107" s="33"/>
      <c r="M107" s="139" t="s">
        <v>19</v>
      </c>
      <c r="N107" s="140" t="s">
        <v>44</v>
      </c>
      <c r="P107" s="141">
        <f>O107*H107</f>
        <v>0</v>
      </c>
      <c r="Q107" s="141">
        <v>0</v>
      </c>
      <c r="R107" s="141">
        <f>Q107*H107</f>
        <v>0</v>
      </c>
      <c r="S107" s="141">
        <v>0</v>
      </c>
      <c r="T107" s="142">
        <f>S107*H107</f>
        <v>0</v>
      </c>
      <c r="AR107" s="143" t="s">
        <v>173</v>
      </c>
      <c r="AT107" s="143" t="s">
        <v>168</v>
      </c>
      <c r="AU107" s="143" t="s">
        <v>85</v>
      </c>
      <c r="AY107" s="18" t="s">
        <v>166</v>
      </c>
      <c r="BE107" s="144">
        <f>IF(N107="základní",J107,0)</f>
        <v>0</v>
      </c>
      <c r="BF107" s="144">
        <f>IF(N107="snížená",J107,0)</f>
        <v>0</v>
      </c>
      <c r="BG107" s="144">
        <f>IF(N107="zákl. přenesená",J107,0)</f>
        <v>0</v>
      </c>
      <c r="BH107" s="144">
        <f>IF(N107="sníž. přenesená",J107,0)</f>
        <v>0</v>
      </c>
      <c r="BI107" s="144">
        <f>IF(N107="nulová",J107,0)</f>
        <v>0</v>
      </c>
      <c r="BJ107" s="18" t="s">
        <v>85</v>
      </c>
      <c r="BK107" s="144">
        <f>ROUND(I107*H107,2)</f>
        <v>0</v>
      </c>
      <c r="BL107" s="18" t="s">
        <v>173</v>
      </c>
      <c r="BM107" s="143" t="s">
        <v>1793</v>
      </c>
    </row>
    <row r="108" spans="2:65" s="1" customFormat="1">
      <c r="B108" s="33"/>
      <c r="D108" s="145" t="s">
        <v>175</v>
      </c>
      <c r="F108" s="146" t="s">
        <v>976</v>
      </c>
      <c r="I108" s="147"/>
      <c r="L108" s="33"/>
      <c r="M108" s="148"/>
      <c r="T108" s="54"/>
      <c r="AT108" s="18" t="s">
        <v>175</v>
      </c>
      <c r="AU108" s="18" t="s">
        <v>85</v>
      </c>
    </row>
    <row r="109" spans="2:65" s="1" customFormat="1" ht="24.2" customHeight="1">
      <c r="B109" s="33"/>
      <c r="C109" s="132" t="s">
        <v>194</v>
      </c>
      <c r="D109" s="132" t="s">
        <v>168</v>
      </c>
      <c r="E109" s="133" t="s">
        <v>978</v>
      </c>
      <c r="F109" s="134" t="s">
        <v>979</v>
      </c>
      <c r="G109" s="135" t="s">
        <v>197</v>
      </c>
      <c r="H109" s="136">
        <v>1.4970000000000001</v>
      </c>
      <c r="I109" s="137"/>
      <c r="J109" s="138">
        <f>ROUND(I109*H109,2)</f>
        <v>0</v>
      </c>
      <c r="K109" s="134" t="s">
        <v>172</v>
      </c>
      <c r="L109" s="33"/>
      <c r="M109" s="139" t="s">
        <v>19</v>
      </c>
      <c r="N109" s="140" t="s">
        <v>44</v>
      </c>
      <c r="P109" s="141">
        <f>O109*H109</f>
        <v>0</v>
      </c>
      <c r="Q109" s="141">
        <v>0</v>
      </c>
      <c r="R109" s="141">
        <f>Q109*H109</f>
        <v>0</v>
      </c>
      <c r="S109" s="141">
        <v>0</v>
      </c>
      <c r="T109" s="142">
        <f>S109*H109</f>
        <v>0</v>
      </c>
      <c r="AR109" s="143" t="s">
        <v>173</v>
      </c>
      <c r="AT109" s="143" t="s">
        <v>168</v>
      </c>
      <c r="AU109" s="143" t="s">
        <v>85</v>
      </c>
      <c r="AY109" s="18" t="s">
        <v>166</v>
      </c>
      <c r="BE109" s="144">
        <f>IF(N109="základní",J109,0)</f>
        <v>0</v>
      </c>
      <c r="BF109" s="144">
        <f>IF(N109="snížená",J109,0)</f>
        <v>0</v>
      </c>
      <c r="BG109" s="144">
        <f>IF(N109="zákl. přenesená",J109,0)</f>
        <v>0</v>
      </c>
      <c r="BH109" s="144">
        <f>IF(N109="sníž. přenesená",J109,0)</f>
        <v>0</v>
      </c>
      <c r="BI109" s="144">
        <f>IF(N109="nulová",J109,0)</f>
        <v>0</v>
      </c>
      <c r="BJ109" s="18" t="s">
        <v>85</v>
      </c>
      <c r="BK109" s="144">
        <f>ROUND(I109*H109,2)</f>
        <v>0</v>
      </c>
      <c r="BL109" s="18" t="s">
        <v>173</v>
      </c>
      <c r="BM109" s="143" t="s">
        <v>1794</v>
      </c>
    </row>
    <row r="110" spans="2:65" s="1" customFormat="1">
      <c r="B110" s="33"/>
      <c r="D110" s="145" t="s">
        <v>175</v>
      </c>
      <c r="F110" s="146" t="s">
        <v>981</v>
      </c>
      <c r="I110" s="147"/>
      <c r="L110" s="33"/>
      <c r="M110" s="148"/>
      <c r="T110" s="54"/>
      <c r="AT110" s="18" t="s">
        <v>175</v>
      </c>
      <c r="AU110" s="18" t="s">
        <v>85</v>
      </c>
    </row>
    <row r="111" spans="2:65" s="1" customFormat="1" ht="21.75" customHeight="1">
      <c r="B111" s="33"/>
      <c r="C111" s="132" t="s">
        <v>202</v>
      </c>
      <c r="D111" s="132" t="s">
        <v>168</v>
      </c>
      <c r="E111" s="133" t="s">
        <v>983</v>
      </c>
      <c r="F111" s="134" t="s">
        <v>984</v>
      </c>
      <c r="G111" s="135" t="s">
        <v>197</v>
      </c>
      <c r="H111" s="136">
        <v>1.4970000000000001</v>
      </c>
      <c r="I111" s="137"/>
      <c r="J111" s="138">
        <f>ROUND(I111*H111,2)</f>
        <v>0</v>
      </c>
      <c r="K111" s="134" t="s">
        <v>172</v>
      </c>
      <c r="L111" s="33"/>
      <c r="M111" s="139" t="s">
        <v>19</v>
      </c>
      <c r="N111" s="140" t="s">
        <v>44</v>
      </c>
      <c r="P111" s="141">
        <f>O111*H111</f>
        <v>0</v>
      </c>
      <c r="Q111" s="141">
        <v>0</v>
      </c>
      <c r="R111" s="141">
        <f>Q111*H111</f>
        <v>0</v>
      </c>
      <c r="S111" s="141">
        <v>0</v>
      </c>
      <c r="T111" s="142">
        <f>S111*H111</f>
        <v>0</v>
      </c>
      <c r="AR111" s="143" t="s">
        <v>173</v>
      </c>
      <c r="AT111" s="143" t="s">
        <v>168</v>
      </c>
      <c r="AU111" s="143" t="s">
        <v>85</v>
      </c>
      <c r="AY111" s="18" t="s">
        <v>166</v>
      </c>
      <c r="BE111" s="144">
        <f>IF(N111="základní",J111,0)</f>
        <v>0</v>
      </c>
      <c r="BF111" s="144">
        <f>IF(N111="snížená",J111,0)</f>
        <v>0</v>
      </c>
      <c r="BG111" s="144">
        <f>IF(N111="zákl. přenesená",J111,0)</f>
        <v>0</v>
      </c>
      <c r="BH111" s="144">
        <f>IF(N111="sníž. přenesená",J111,0)</f>
        <v>0</v>
      </c>
      <c r="BI111" s="144">
        <f>IF(N111="nulová",J111,0)</f>
        <v>0</v>
      </c>
      <c r="BJ111" s="18" t="s">
        <v>85</v>
      </c>
      <c r="BK111" s="144">
        <f>ROUND(I111*H111,2)</f>
        <v>0</v>
      </c>
      <c r="BL111" s="18" t="s">
        <v>173</v>
      </c>
      <c r="BM111" s="143" t="s">
        <v>1795</v>
      </c>
    </row>
    <row r="112" spans="2:65" s="1" customFormat="1">
      <c r="B112" s="33"/>
      <c r="D112" s="145" t="s">
        <v>175</v>
      </c>
      <c r="F112" s="146" t="s">
        <v>986</v>
      </c>
      <c r="I112" s="147"/>
      <c r="L112" s="33"/>
      <c r="M112" s="148"/>
      <c r="T112" s="54"/>
      <c r="AT112" s="18" t="s">
        <v>175</v>
      </c>
      <c r="AU112" s="18" t="s">
        <v>85</v>
      </c>
    </row>
    <row r="113" spans="2:65" s="1" customFormat="1" ht="24.2" customHeight="1">
      <c r="B113" s="33"/>
      <c r="C113" s="132" t="s">
        <v>208</v>
      </c>
      <c r="D113" s="132" t="s">
        <v>168</v>
      </c>
      <c r="E113" s="133" t="s">
        <v>988</v>
      </c>
      <c r="F113" s="134" t="s">
        <v>989</v>
      </c>
      <c r="G113" s="135" t="s">
        <v>197</v>
      </c>
      <c r="H113" s="136">
        <v>37.424999999999997</v>
      </c>
      <c r="I113" s="137"/>
      <c r="J113" s="138">
        <f>ROUND(I113*H113,2)</f>
        <v>0</v>
      </c>
      <c r="K113" s="134" t="s">
        <v>172</v>
      </c>
      <c r="L113" s="33"/>
      <c r="M113" s="139" t="s">
        <v>19</v>
      </c>
      <c r="N113" s="140" t="s">
        <v>44</v>
      </c>
      <c r="P113" s="141">
        <f>O113*H113</f>
        <v>0</v>
      </c>
      <c r="Q113" s="141">
        <v>0</v>
      </c>
      <c r="R113" s="141">
        <f>Q113*H113</f>
        <v>0</v>
      </c>
      <c r="S113" s="141">
        <v>0</v>
      </c>
      <c r="T113" s="142">
        <f>S113*H113</f>
        <v>0</v>
      </c>
      <c r="AR113" s="143" t="s">
        <v>173</v>
      </c>
      <c r="AT113" s="143" t="s">
        <v>168</v>
      </c>
      <c r="AU113" s="143" t="s">
        <v>85</v>
      </c>
      <c r="AY113" s="18" t="s">
        <v>166</v>
      </c>
      <c r="BE113" s="144">
        <f>IF(N113="základní",J113,0)</f>
        <v>0</v>
      </c>
      <c r="BF113" s="144">
        <f>IF(N113="snížená",J113,0)</f>
        <v>0</v>
      </c>
      <c r="BG113" s="144">
        <f>IF(N113="zákl. přenesená",J113,0)</f>
        <v>0</v>
      </c>
      <c r="BH113" s="144">
        <f>IF(N113="sníž. přenesená",J113,0)</f>
        <v>0</v>
      </c>
      <c r="BI113" s="144">
        <f>IF(N113="nulová",J113,0)</f>
        <v>0</v>
      </c>
      <c r="BJ113" s="18" t="s">
        <v>85</v>
      </c>
      <c r="BK113" s="144">
        <f>ROUND(I113*H113,2)</f>
        <v>0</v>
      </c>
      <c r="BL113" s="18" t="s">
        <v>173</v>
      </c>
      <c r="BM113" s="143" t="s">
        <v>1796</v>
      </c>
    </row>
    <row r="114" spans="2:65" s="1" customFormat="1">
      <c r="B114" s="33"/>
      <c r="D114" s="145" t="s">
        <v>175</v>
      </c>
      <c r="F114" s="146" t="s">
        <v>991</v>
      </c>
      <c r="I114" s="147"/>
      <c r="L114" s="33"/>
      <c r="M114" s="148"/>
      <c r="T114" s="54"/>
      <c r="AT114" s="18" t="s">
        <v>175</v>
      </c>
      <c r="AU114" s="18" t="s">
        <v>85</v>
      </c>
    </row>
    <row r="115" spans="2:65" s="13" customFormat="1">
      <c r="B115" s="156"/>
      <c r="D115" s="150" t="s">
        <v>177</v>
      </c>
      <c r="E115" s="157" t="s">
        <v>19</v>
      </c>
      <c r="F115" s="158" t="s">
        <v>1797</v>
      </c>
      <c r="H115" s="159">
        <v>37.424999999999997</v>
      </c>
      <c r="I115" s="160"/>
      <c r="L115" s="156"/>
      <c r="M115" s="161"/>
      <c r="T115" s="162"/>
      <c r="AT115" s="157" t="s">
        <v>177</v>
      </c>
      <c r="AU115" s="157" t="s">
        <v>85</v>
      </c>
      <c r="AV115" s="13" t="s">
        <v>85</v>
      </c>
      <c r="AW115" s="13" t="s">
        <v>33</v>
      </c>
      <c r="AX115" s="13" t="s">
        <v>79</v>
      </c>
      <c r="AY115" s="157" t="s">
        <v>166</v>
      </c>
    </row>
    <row r="116" spans="2:65" s="1" customFormat="1" ht="24.2" customHeight="1">
      <c r="B116" s="33"/>
      <c r="C116" s="132" t="s">
        <v>229</v>
      </c>
      <c r="D116" s="132" t="s">
        <v>168</v>
      </c>
      <c r="E116" s="133" t="s">
        <v>1004</v>
      </c>
      <c r="F116" s="134" t="s">
        <v>1005</v>
      </c>
      <c r="G116" s="135" t="s">
        <v>197</v>
      </c>
      <c r="H116" s="136">
        <v>1.4970000000000001</v>
      </c>
      <c r="I116" s="137"/>
      <c r="J116" s="138">
        <f>ROUND(I116*H116,2)</f>
        <v>0</v>
      </c>
      <c r="K116" s="134" t="s">
        <v>172</v>
      </c>
      <c r="L116" s="33"/>
      <c r="M116" s="139" t="s">
        <v>19</v>
      </c>
      <c r="N116" s="140" t="s">
        <v>44</v>
      </c>
      <c r="P116" s="141">
        <f>O116*H116</f>
        <v>0</v>
      </c>
      <c r="Q116" s="141">
        <v>0</v>
      </c>
      <c r="R116" s="141">
        <f>Q116*H116</f>
        <v>0</v>
      </c>
      <c r="S116" s="141">
        <v>0</v>
      </c>
      <c r="T116" s="142">
        <f>S116*H116</f>
        <v>0</v>
      </c>
      <c r="AR116" s="143" t="s">
        <v>173</v>
      </c>
      <c r="AT116" s="143" t="s">
        <v>168</v>
      </c>
      <c r="AU116" s="143" t="s">
        <v>85</v>
      </c>
      <c r="AY116" s="18" t="s">
        <v>166</v>
      </c>
      <c r="BE116" s="144">
        <f>IF(N116="základní",J116,0)</f>
        <v>0</v>
      </c>
      <c r="BF116" s="144">
        <f>IF(N116="snížená",J116,0)</f>
        <v>0</v>
      </c>
      <c r="BG116" s="144">
        <f>IF(N116="zákl. přenesená",J116,0)</f>
        <v>0</v>
      </c>
      <c r="BH116" s="144">
        <f>IF(N116="sníž. přenesená",J116,0)</f>
        <v>0</v>
      </c>
      <c r="BI116" s="144">
        <f>IF(N116="nulová",J116,0)</f>
        <v>0</v>
      </c>
      <c r="BJ116" s="18" t="s">
        <v>85</v>
      </c>
      <c r="BK116" s="144">
        <f>ROUND(I116*H116,2)</f>
        <v>0</v>
      </c>
      <c r="BL116" s="18" t="s">
        <v>173</v>
      </c>
      <c r="BM116" s="143" t="s">
        <v>1798</v>
      </c>
    </row>
    <row r="117" spans="2:65" s="1" customFormat="1">
      <c r="B117" s="33"/>
      <c r="D117" s="145" t="s">
        <v>175</v>
      </c>
      <c r="F117" s="146" t="s">
        <v>1007</v>
      </c>
      <c r="I117" s="147"/>
      <c r="L117" s="33"/>
      <c r="M117" s="148"/>
      <c r="T117" s="54"/>
      <c r="AT117" s="18" t="s">
        <v>175</v>
      </c>
      <c r="AU117" s="18" t="s">
        <v>85</v>
      </c>
    </row>
    <row r="118" spans="2:65" s="11" customFormat="1" ht="22.9" customHeight="1">
      <c r="B118" s="120"/>
      <c r="D118" s="121" t="s">
        <v>71</v>
      </c>
      <c r="E118" s="130" t="s">
        <v>1023</v>
      </c>
      <c r="F118" s="130" t="s">
        <v>1024</v>
      </c>
      <c r="I118" s="123"/>
      <c r="J118" s="131">
        <f>BK118</f>
        <v>0</v>
      </c>
      <c r="L118" s="120"/>
      <c r="M118" s="125"/>
      <c r="P118" s="126">
        <f>SUM(P119:P120)</f>
        <v>0</v>
      </c>
      <c r="R118" s="126">
        <f>SUM(R119:R120)</f>
        <v>0</v>
      </c>
      <c r="T118" s="127">
        <f>SUM(T119:T120)</f>
        <v>0</v>
      </c>
      <c r="AR118" s="121" t="s">
        <v>79</v>
      </c>
      <c r="AT118" s="128" t="s">
        <v>71</v>
      </c>
      <c r="AU118" s="128" t="s">
        <v>79</v>
      </c>
      <c r="AY118" s="121" t="s">
        <v>166</v>
      </c>
      <c r="BK118" s="129">
        <f>SUM(BK119:BK120)</f>
        <v>0</v>
      </c>
    </row>
    <row r="119" spans="2:65" s="1" customFormat="1" ht="33" customHeight="1">
      <c r="B119" s="33"/>
      <c r="C119" s="132" t="s">
        <v>237</v>
      </c>
      <c r="D119" s="132" t="s">
        <v>168</v>
      </c>
      <c r="E119" s="133" t="s">
        <v>1026</v>
      </c>
      <c r="F119" s="134" t="s">
        <v>1027</v>
      </c>
      <c r="G119" s="135" t="s">
        <v>197</v>
      </c>
      <c r="H119" s="136">
        <v>0.44</v>
      </c>
      <c r="I119" s="137"/>
      <c r="J119" s="138">
        <f>ROUND(I119*H119,2)</f>
        <v>0</v>
      </c>
      <c r="K119" s="134" t="s">
        <v>172</v>
      </c>
      <c r="L119" s="33"/>
      <c r="M119" s="139" t="s">
        <v>19</v>
      </c>
      <c r="N119" s="140" t="s">
        <v>44</v>
      </c>
      <c r="P119" s="141">
        <f>O119*H119</f>
        <v>0</v>
      </c>
      <c r="Q119" s="141">
        <v>0</v>
      </c>
      <c r="R119" s="141">
        <f>Q119*H119</f>
        <v>0</v>
      </c>
      <c r="S119" s="141">
        <v>0</v>
      </c>
      <c r="T119" s="142">
        <f>S119*H119</f>
        <v>0</v>
      </c>
      <c r="AR119" s="143" t="s">
        <v>173</v>
      </c>
      <c r="AT119" s="143" t="s">
        <v>168</v>
      </c>
      <c r="AU119" s="143" t="s">
        <v>85</v>
      </c>
      <c r="AY119" s="18" t="s">
        <v>166</v>
      </c>
      <c r="BE119" s="144">
        <f>IF(N119="základní",J119,0)</f>
        <v>0</v>
      </c>
      <c r="BF119" s="144">
        <f>IF(N119="snížená",J119,0)</f>
        <v>0</v>
      </c>
      <c r="BG119" s="144">
        <f>IF(N119="zákl. přenesená",J119,0)</f>
        <v>0</v>
      </c>
      <c r="BH119" s="144">
        <f>IF(N119="sníž. přenesená",J119,0)</f>
        <v>0</v>
      </c>
      <c r="BI119" s="144">
        <f>IF(N119="nulová",J119,0)</f>
        <v>0</v>
      </c>
      <c r="BJ119" s="18" t="s">
        <v>85</v>
      </c>
      <c r="BK119" s="144">
        <f>ROUND(I119*H119,2)</f>
        <v>0</v>
      </c>
      <c r="BL119" s="18" t="s">
        <v>173</v>
      </c>
      <c r="BM119" s="143" t="s">
        <v>1799</v>
      </c>
    </row>
    <row r="120" spans="2:65" s="1" customFormat="1">
      <c r="B120" s="33"/>
      <c r="D120" s="145" t="s">
        <v>175</v>
      </c>
      <c r="F120" s="146" t="s">
        <v>1029</v>
      </c>
      <c r="I120" s="147"/>
      <c r="L120" s="33"/>
      <c r="M120" s="148"/>
      <c r="T120" s="54"/>
      <c r="AT120" s="18" t="s">
        <v>175</v>
      </c>
      <c r="AU120" s="18" t="s">
        <v>85</v>
      </c>
    </row>
    <row r="121" spans="2:65" s="11" customFormat="1" ht="25.9" customHeight="1">
      <c r="B121" s="120"/>
      <c r="D121" s="121" t="s">
        <v>71</v>
      </c>
      <c r="E121" s="122" t="s">
        <v>1030</v>
      </c>
      <c r="F121" s="122" t="s">
        <v>1031</v>
      </c>
      <c r="I121" s="123"/>
      <c r="J121" s="124">
        <f>BK121</f>
        <v>0</v>
      </c>
      <c r="L121" s="120"/>
      <c r="M121" s="125"/>
      <c r="P121" s="126">
        <f>P122+P168+P175</f>
        <v>0</v>
      </c>
      <c r="R121" s="126">
        <f>R122+R168+R175</f>
        <v>1.0251700000000001</v>
      </c>
      <c r="T121" s="127">
        <f>T122+T168+T175</f>
        <v>8.2023999999999986E-2</v>
      </c>
      <c r="AR121" s="121" t="s">
        <v>85</v>
      </c>
      <c r="AT121" s="128" t="s">
        <v>71</v>
      </c>
      <c r="AU121" s="128" t="s">
        <v>72</v>
      </c>
      <c r="AY121" s="121" t="s">
        <v>166</v>
      </c>
      <c r="BK121" s="129">
        <f>BK122+BK168+BK175</f>
        <v>0</v>
      </c>
    </row>
    <row r="122" spans="2:65" s="11" customFormat="1" ht="22.9" customHeight="1">
      <c r="B122" s="120"/>
      <c r="D122" s="121" t="s">
        <v>71</v>
      </c>
      <c r="E122" s="130" t="s">
        <v>1800</v>
      </c>
      <c r="F122" s="130" t="s">
        <v>1801</v>
      </c>
      <c r="I122" s="123"/>
      <c r="J122" s="131">
        <f>BK122</f>
        <v>0</v>
      </c>
      <c r="L122" s="120"/>
      <c r="M122" s="125"/>
      <c r="P122" s="126">
        <f>SUM(P123:P167)</f>
        <v>0</v>
      </c>
      <c r="R122" s="126">
        <f>SUM(R123:R167)</f>
        <v>1.0221500000000001</v>
      </c>
      <c r="T122" s="127">
        <f>SUM(T123:T167)</f>
        <v>8.2023999999999986E-2</v>
      </c>
      <c r="AR122" s="121" t="s">
        <v>85</v>
      </c>
      <c r="AT122" s="128" t="s">
        <v>71</v>
      </c>
      <c r="AU122" s="128" t="s">
        <v>79</v>
      </c>
      <c r="AY122" s="121" t="s">
        <v>166</v>
      </c>
      <c r="BK122" s="129">
        <f>SUM(BK123:BK167)</f>
        <v>0</v>
      </c>
    </row>
    <row r="123" spans="2:65" s="1" customFormat="1" ht="16.5" customHeight="1">
      <c r="B123" s="33"/>
      <c r="C123" s="132" t="s">
        <v>243</v>
      </c>
      <c r="D123" s="132" t="s">
        <v>168</v>
      </c>
      <c r="E123" s="133" t="s">
        <v>1802</v>
      </c>
      <c r="F123" s="134" t="s">
        <v>1803</v>
      </c>
      <c r="G123" s="135" t="s">
        <v>257</v>
      </c>
      <c r="H123" s="136">
        <v>254.8</v>
      </c>
      <c r="I123" s="137"/>
      <c r="J123" s="138">
        <f>ROUND(I123*H123,2)</f>
        <v>0</v>
      </c>
      <c r="K123" s="134" t="s">
        <v>172</v>
      </c>
      <c r="L123" s="33"/>
      <c r="M123" s="139" t="s">
        <v>19</v>
      </c>
      <c r="N123" s="140" t="s">
        <v>44</v>
      </c>
      <c r="P123" s="141">
        <f>O123*H123</f>
        <v>0</v>
      </c>
      <c r="Q123" s="141">
        <v>0</v>
      </c>
      <c r="R123" s="141">
        <f>Q123*H123</f>
        <v>0</v>
      </c>
      <c r="S123" s="141">
        <v>2.7999999999999998E-4</v>
      </c>
      <c r="T123" s="142">
        <f>S123*H123</f>
        <v>7.1343999999999991E-2</v>
      </c>
      <c r="AR123" s="143" t="s">
        <v>291</v>
      </c>
      <c r="AT123" s="143" t="s">
        <v>168</v>
      </c>
      <c r="AU123" s="143" t="s">
        <v>85</v>
      </c>
      <c r="AY123" s="18" t="s">
        <v>166</v>
      </c>
      <c r="BE123" s="144">
        <f>IF(N123="základní",J123,0)</f>
        <v>0</v>
      </c>
      <c r="BF123" s="144">
        <f>IF(N123="snížená",J123,0)</f>
        <v>0</v>
      </c>
      <c r="BG123" s="144">
        <f>IF(N123="zákl. přenesená",J123,0)</f>
        <v>0</v>
      </c>
      <c r="BH123" s="144">
        <f>IF(N123="sníž. přenesená",J123,0)</f>
        <v>0</v>
      </c>
      <c r="BI123" s="144">
        <f>IF(N123="nulová",J123,0)</f>
        <v>0</v>
      </c>
      <c r="BJ123" s="18" t="s">
        <v>85</v>
      </c>
      <c r="BK123" s="144">
        <f>ROUND(I123*H123,2)</f>
        <v>0</v>
      </c>
      <c r="BL123" s="18" t="s">
        <v>291</v>
      </c>
      <c r="BM123" s="143" t="s">
        <v>1804</v>
      </c>
    </row>
    <row r="124" spans="2:65" s="1" customFormat="1">
      <c r="B124" s="33"/>
      <c r="D124" s="145" t="s">
        <v>175</v>
      </c>
      <c r="F124" s="146" t="s">
        <v>1805</v>
      </c>
      <c r="I124" s="147"/>
      <c r="L124" s="33"/>
      <c r="M124" s="148"/>
      <c r="T124" s="54"/>
      <c r="AT124" s="18" t="s">
        <v>175</v>
      </c>
      <c r="AU124" s="18" t="s">
        <v>85</v>
      </c>
    </row>
    <row r="125" spans="2:65" s="1" customFormat="1" ht="16.5" customHeight="1">
      <c r="B125" s="33"/>
      <c r="C125" s="132" t="s">
        <v>254</v>
      </c>
      <c r="D125" s="132" t="s">
        <v>168</v>
      </c>
      <c r="E125" s="133" t="s">
        <v>1806</v>
      </c>
      <c r="F125" s="134" t="s">
        <v>1807</v>
      </c>
      <c r="G125" s="135" t="s">
        <v>265</v>
      </c>
      <c r="H125" s="136">
        <v>5</v>
      </c>
      <c r="I125" s="137"/>
      <c r="J125" s="138">
        <f>ROUND(I125*H125,2)</f>
        <v>0</v>
      </c>
      <c r="K125" s="134" t="s">
        <v>172</v>
      </c>
      <c r="L125" s="33"/>
      <c r="M125" s="139" t="s">
        <v>19</v>
      </c>
      <c r="N125" s="140" t="s">
        <v>44</v>
      </c>
      <c r="P125" s="141">
        <f>O125*H125</f>
        <v>0</v>
      </c>
      <c r="Q125" s="141">
        <v>4.0000000000000003E-5</v>
      </c>
      <c r="R125" s="141">
        <f>Q125*H125</f>
        <v>2.0000000000000001E-4</v>
      </c>
      <c r="S125" s="141">
        <v>3.6000000000000002E-4</v>
      </c>
      <c r="T125" s="142">
        <f>S125*H125</f>
        <v>1.8000000000000002E-3</v>
      </c>
      <c r="AR125" s="143" t="s">
        <v>291</v>
      </c>
      <c r="AT125" s="143" t="s">
        <v>168</v>
      </c>
      <c r="AU125" s="143" t="s">
        <v>85</v>
      </c>
      <c r="AY125" s="18" t="s">
        <v>166</v>
      </c>
      <c r="BE125" s="144">
        <f>IF(N125="základní",J125,0)</f>
        <v>0</v>
      </c>
      <c r="BF125" s="144">
        <f>IF(N125="snížená",J125,0)</f>
        <v>0</v>
      </c>
      <c r="BG125" s="144">
        <f>IF(N125="zákl. přenesená",J125,0)</f>
        <v>0</v>
      </c>
      <c r="BH125" s="144">
        <f>IF(N125="sníž. přenesená",J125,0)</f>
        <v>0</v>
      </c>
      <c r="BI125" s="144">
        <f>IF(N125="nulová",J125,0)</f>
        <v>0</v>
      </c>
      <c r="BJ125" s="18" t="s">
        <v>85</v>
      </c>
      <c r="BK125" s="144">
        <f>ROUND(I125*H125,2)</f>
        <v>0</v>
      </c>
      <c r="BL125" s="18" t="s">
        <v>291</v>
      </c>
      <c r="BM125" s="143" t="s">
        <v>1808</v>
      </c>
    </row>
    <row r="126" spans="2:65" s="1" customFormat="1">
      <c r="B126" s="33"/>
      <c r="D126" s="145" t="s">
        <v>175</v>
      </c>
      <c r="F126" s="146" t="s">
        <v>1809</v>
      </c>
      <c r="I126" s="147"/>
      <c r="L126" s="33"/>
      <c r="M126" s="148"/>
      <c r="T126" s="54"/>
      <c r="AT126" s="18" t="s">
        <v>175</v>
      </c>
      <c r="AU126" s="18" t="s">
        <v>85</v>
      </c>
    </row>
    <row r="127" spans="2:65" s="1" customFormat="1" ht="16.5" customHeight="1">
      <c r="B127" s="33"/>
      <c r="C127" s="177" t="s">
        <v>262</v>
      </c>
      <c r="D127" s="177" t="s">
        <v>488</v>
      </c>
      <c r="E127" s="178" t="s">
        <v>1810</v>
      </c>
      <c r="F127" s="179" t="s">
        <v>1811</v>
      </c>
      <c r="G127" s="180" t="s">
        <v>265</v>
      </c>
      <c r="H127" s="181">
        <v>5</v>
      </c>
      <c r="I127" s="182"/>
      <c r="J127" s="183">
        <f>ROUND(I127*H127,2)</f>
        <v>0</v>
      </c>
      <c r="K127" s="179" t="s">
        <v>172</v>
      </c>
      <c r="L127" s="184"/>
      <c r="M127" s="185" t="s">
        <v>19</v>
      </c>
      <c r="N127" s="186" t="s">
        <v>44</v>
      </c>
      <c r="P127" s="141">
        <f>O127*H127</f>
        <v>0</v>
      </c>
      <c r="Q127" s="141">
        <v>3.0000000000000001E-5</v>
      </c>
      <c r="R127" s="141">
        <f>Q127*H127</f>
        <v>1.5000000000000001E-4</v>
      </c>
      <c r="S127" s="141">
        <v>0</v>
      </c>
      <c r="T127" s="142">
        <f>S127*H127</f>
        <v>0</v>
      </c>
      <c r="AR127" s="143" t="s">
        <v>479</v>
      </c>
      <c r="AT127" s="143" t="s">
        <v>488</v>
      </c>
      <c r="AU127" s="143" t="s">
        <v>85</v>
      </c>
      <c r="AY127" s="18" t="s">
        <v>166</v>
      </c>
      <c r="BE127" s="144">
        <f>IF(N127="základní",J127,0)</f>
        <v>0</v>
      </c>
      <c r="BF127" s="144">
        <f>IF(N127="snížená",J127,0)</f>
        <v>0</v>
      </c>
      <c r="BG127" s="144">
        <f>IF(N127="zákl. přenesená",J127,0)</f>
        <v>0</v>
      </c>
      <c r="BH127" s="144">
        <f>IF(N127="sníž. přenesená",J127,0)</f>
        <v>0</v>
      </c>
      <c r="BI127" s="144">
        <f>IF(N127="nulová",J127,0)</f>
        <v>0</v>
      </c>
      <c r="BJ127" s="18" t="s">
        <v>85</v>
      </c>
      <c r="BK127" s="144">
        <f>ROUND(I127*H127,2)</f>
        <v>0</v>
      </c>
      <c r="BL127" s="18" t="s">
        <v>291</v>
      </c>
      <c r="BM127" s="143" t="s">
        <v>1812</v>
      </c>
    </row>
    <row r="128" spans="2:65" s="1" customFormat="1" ht="16.5" customHeight="1">
      <c r="B128" s="33"/>
      <c r="C128" s="132" t="s">
        <v>268</v>
      </c>
      <c r="D128" s="132" t="s">
        <v>168</v>
      </c>
      <c r="E128" s="133" t="s">
        <v>1813</v>
      </c>
      <c r="F128" s="134" t="s">
        <v>1814</v>
      </c>
      <c r="G128" s="135" t="s">
        <v>265</v>
      </c>
      <c r="H128" s="136">
        <v>12</v>
      </c>
      <c r="I128" s="137"/>
      <c r="J128" s="138">
        <f>ROUND(I128*H128,2)</f>
        <v>0</v>
      </c>
      <c r="K128" s="134" t="s">
        <v>172</v>
      </c>
      <c r="L128" s="33"/>
      <c r="M128" s="139" t="s">
        <v>19</v>
      </c>
      <c r="N128" s="140" t="s">
        <v>44</v>
      </c>
      <c r="P128" s="141">
        <f>O128*H128</f>
        <v>0</v>
      </c>
      <c r="Q128" s="141">
        <v>5.0000000000000002E-5</v>
      </c>
      <c r="R128" s="141">
        <f>Q128*H128</f>
        <v>6.0000000000000006E-4</v>
      </c>
      <c r="S128" s="141">
        <v>5.1999999999999995E-4</v>
      </c>
      <c r="T128" s="142">
        <f>S128*H128</f>
        <v>6.239999999999999E-3</v>
      </c>
      <c r="AR128" s="143" t="s">
        <v>291</v>
      </c>
      <c r="AT128" s="143" t="s">
        <v>168</v>
      </c>
      <c r="AU128" s="143" t="s">
        <v>85</v>
      </c>
      <c r="AY128" s="18" t="s">
        <v>166</v>
      </c>
      <c r="BE128" s="144">
        <f>IF(N128="základní",J128,0)</f>
        <v>0</v>
      </c>
      <c r="BF128" s="144">
        <f>IF(N128="snížená",J128,0)</f>
        <v>0</v>
      </c>
      <c r="BG128" s="144">
        <f>IF(N128="zákl. přenesená",J128,0)</f>
        <v>0</v>
      </c>
      <c r="BH128" s="144">
        <f>IF(N128="sníž. přenesená",J128,0)</f>
        <v>0</v>
      </c>
      <c r="BI128" s="144">
        <f>IF(N128="nulová",J128,0)</f>
        <v>0</v>
      </c>
      <c r="BJ128" s="18" t="s">
        <v>85</v>
      </c>
      <c r="BK128" s="144">
        <f>ROUND(I128*H128,2)</f>
        <v>0</v>
      </c>
      <c r="BL128" s="18" t="s">
        <v>291</v>
      </c>
      <c r="BM128" s="143" t="s">
        <v>1815</v>
      </c>
    </row>
    <row r="129" spans="2:65" s="1" customFormat="1">
      <c r="B129" s="33"/>
      <c r="D129" s="145" t="s">
        <v>175</v>
      </c>
      <c r="F129" s="146" t="s">
        <v>1816</v>
      </c>
      <c r="I129" s="147"/>
      <c r="L129" s="33"/>
      <c r="M129" s="148"/>
      <c r="T129" s="54"/>
      <c r="AT129" s="18" t="s">
        <v>175</v>
      </c>
      <c r="AU129" s="18" t="s">
        <v>85</v>
      </c>
    </row>
    <row r="130" spans="2:65" s="1" customFormat="1" ht="16.5" customHeight="1">
      <c r="B130" s="33"/>
      <c r="C130" s="177" t="s">
        <v>273</v>
      </c>
      <c r="D130" s="177" t="s">
        <v>488</v>
      </c>
      <c r="E130" s="178" t="s">
        <v>1817</v>
      </c>
      <c r="F130" s="179" t="s">
        <v>1818</v>
      </c>
      <c r="G130" s="180" t="s">
        <v>265</v>
      </c>
      <c r="H130" s="181">
        <v>12</v>
      </c>
      <c r="I130" s="182"/>
      <c r="J130" s="183">
        <f>ROUND(I130*H130,2)</f>
        <v>0</v>
      </c>
      <c r="K130" s="179" t="s">
        <v>172</v>
      </c>
      <c r="L130" s="184"/>
      <c r="M130" s="185" t="s">
        <v>19</v>
      </c>
      <c r="N130" s="186" t="s">
        <v>44</v>
      </c>
      <c r="P130" s="141">
        <f>O130*H130</f>
        <v>0</v>
      </c>
      <c r="Q130" s="141">
        <v>4.0000000000000003E-5</v>
      </c>
      <c r="R130" s="141">
        <f>Q130*H130</f>
        <v>4.8000000000000007E-4</v>
      </c>
      <c r="S130" s="141">
        <v>0</v>
      </c>
      <c r="T130" s="142">
        <f>S130*H130</f>
        <v>0</v>
      </c>
      <c r="AR130" s="143" t="s">
        <v>479</v>
      </c>
      <c r="AT130" s="143" t="s">
        <v>488</v>
      </c>
      <c r="AU130" s="143" t="s">
        <v>85</v>
      </c>
      <c r="AY130" s="18" t="s">
        <v>166</v>
      </c>
      <c r="BE130" s="144">
        <f>IF(N130="základní",J130,0)</f>
        <v>0</v>
      </c>
      <c r="BF130" s="144">
        <f>IF(N130="snížená",J130,0)</f>
        <v>0</v>
      </c>
      <c r="BG130" s="144">
        <f>IF(N130="zákl. přenesená",J130,0)</f>
        <v>0</v>
      </c>
      <c r="BH130" s="144">
        <f>IF(N130="sníž. přenesená",J130,0)</f>
        <v>0</v>
      </c>
      <c r="BI130" s="144">
        <f>IF(N130="nulová",J130,0)</f>
        <v>0</v>
      </c>
      <c r="BJ130" s="18" t="s">
        <v>85</v>
      </c>
      <c r="BK130" s="144">
        <f>ROUND(I130*H130,2)</f>
        <v>0</v>
      </c>
      <c r="BL130" s="18" t="s">
        <v>291</v>
      </c>
      <c r="BM130" s="143" t="s">
        <v>1819</v>
      </c>
    </row>
    <row r="131" spans="2:65" s="1" customFormat="1" ht="16.5" customHeight="1">
      <c r="B131" s="33"/>
      <c r="C131" s="132" t="s">
        <v>8</v>
      </c>
      <c r="D131" s="132" t="s">
        <v>168</v>
      </c>
      <c r="E131" s="133" t="s">
        <v>1820</v>
      </c>
      <c r="F131" s="134" t="s">
        <v>1821</v>
      </c>
      <c r="G131" s="135" t="s">
        <v>265</v>
      </c>
      <c r="H131" s="136">
        <v>4</v>
      </c>
      <c r="I131" s="137"/>
      <c r="J131" s="138">
        <f>ROUND(I131*H131,2)</f>
        <v>0</v>
      </c>
      <c r="K131" s="134" t="s">
        <v>172</v>
      </c>
      <c r="L131" s="33"/>
      <c r="M131" s="139" t="s">
        <v>19</v>
      </c>
      <c r="N131" s="140" t="s">
        <v>44</v>
      </c>
      <c r="P131" s="141">
        <f>O131*H131</f>
        <v>0</v>
      </c>
      <c r="Q131" s="141">
        <v>5.0000000000000002E-5</v>
      </c>
      <c r="R131" s="141">
        <f>Q131*H131</f>
        <v>2.0000000000000001E-4</v>
      </c>
      <c r="S131" s="141">
        <v>6.6E-4</v>
      </c>
      <c r="T131" s="142">
        <f>S131*H131</f>
        <v>2.64E-3</v>
      </c>
      <c r="AR131" s="143" t="s">
        <v>291</v>
      </c>
      <c r="AT131" s="143" t="s">
        <v>168</v>
      </c>
      <c r="AU131" s="143" t="s">
        <v>85</v>
      </c>
      <c r="AY131" s="18" t="s">
        <v>166</v>
      </c>
      <c r="BE131" s="144">
        <f>IF(N131="základní",J131,0)</f>
        <v>0</v>
      </c>
      <c r="BF131" s="144">
        <f>IF(N131="snížená",J131,0)</f>
        <v>0</v>
      </c>
      <c r="BG131" s="144">
        <f>IF(N131="zákl. přenesená",J131,0)</f>
        <v>0</v>
      </c>
      <c r="BH131" s="144">
        <f>IF(N131="sníž. přenesená",J131,0)</f>
        <v>0</v>
      </c>
      <c r="BI131" s="144">
        <f>IF(N131="nulová",J131,0)</f>
        <v>0</v>
      </c>
      <c r="BJ131" s="18" t="s">
        <v>85</v>
      </c>
      <c r="BK131" s="144">
        <f>ROUND(I131*H131,2)</f>
        <v>0</v>
      </c>
      <c r="BL131" s="18" t="s">
        <v>291</v>
      </c>
      <c r="BM131" s="143" t="s">
        <v>1822</v>
      </c>
    </row>
    <row r="132" spans="2:65" s="1" customFormat="1">
      <c r="B132" s="33"/>
      <c r="D132" s="145" t="s">
        <v>175</v>
      </c>
      <c r="F132" s="146" t="s">
        <v>1823</v>
      </c>
      <c r="I132" s="147"/>
      <c r="L132" s="33"/>
      <c r="M132" s="148"/>
      <c r="T132" s="54"/>
      <c r="AT132" s="18" t="s">
        <v>175</v>
      </c>
      <c r="AU132" s="18" t="s">
        <v>85</v>
      </c>
    </row>
    <row r="133" spans="2:65" s="1" customFormat="1" ht="16.5" customHeight="1">
      <c r="B133" s="33"/>
      <c r="C133" s="177" t="s">
        <v>291</v>
      </c>
      <c r="D133" s="177" t="s">
        <v>488</v>
      </c>
      <c r="E133" s="178" t="s">
        <v>1824</v>
      </c>
      <c r="F133" s="179" t="s">
        <v>1825</v>
      </c>
      <c r="G133" s="180" t="s">
        <v>265</v>
      </c>
      <c r="H133" s="181">
        <v>4</v>
      </c>
      <c r="I133" s="182"/>
      <c r="J133" s="183">
        <f>ROUND(I133*H133,2)</f>
        <v>0</v>
      </c>
      <c r="K133" s="179" t="s">
        <v>172</v>
      </c>
      <c r="L133" s="184"/>
      <c r="M133" s="185" t="s">
        <v>19</v>
      </c>
      <c r="N133" s="186" t="s">
        <v>44</v>
      </c>
      <c r="P133" s="141">
        <f>O133*H133</f>
        <v>0</v>
      </c>
      <c r="Q133" s="141">
        <v>6.0000000000000002E-5</v>
      </c>
      <c r="R133" s="141">
        <f>Q133*H133</f>
        <v>2.4000000000000001E-4</v>
      </c>
      <c r="S133" s="141">
        <v>0</v>
      </c>
      <c r="T133" s="142">
        <f>S133*H133</f>
        <v>0</v>
      </c>
      <c r="AR133" s="143" t="s">
        <v>479</v>
      </c>
      <c r="AT133" s="143" t="s">
        <v>488</v>
      </c>
      <c r="AU133" s="143" t="s">
        <v>85</v>
      </c>
      <c r="AY133" s="18" t="s">
        <v>166</v>
      </c>
      <c r="BE133" s="144">
        <f>IF(N133="základní",J133,0)</f>
        <v>0</v>
      </c>
      <c r="BF133" s="144">
        <f>IF(N133="snížená",J133,0)</f>
        <v>0</v>
      </c>
      <c r="BG133" s="144">
        <f>IF(N133="zákl. přenesená",J133,0)</f>
        <v>0</v>
      </c>
      <c r="BH133" s="144">
        <f>IF(N133="sníž. přenesená",J133,0)</f>
        <v>0</v>
      </c>
      <c r="BI133" s="144">
        <f>IF(N133="nulová",J133,0)</f>
        <v>0</v>
      </c>
      <c r="BJ133" s="18" t="s">
        <v>85</v>
      </c>
      <c r="BK133" s="144">
        <f>ROUND(I133*H133,2)</f>
        <v>0</v>
      </c>
      <c r="BL133" s="18" t="s">
        <v>291</v>
      </c>
      <c r="BM133" s="143" t="s">
        <v>1826</v>
      </c>
    </row>
    <row r="134" spans="2:65" s="1" customFormat="1" ht="16.5" customHeight="1">
      <c r="B134" s="33"/>
      <c r="C134" s="132" t="s">
        <v>300</v>
      </c>
      <c r="D134" s="132" t="s">
        <v>168</v>
      </c>
      <c r="E134" s="133" t="s">
        <v>1827</v>
      </c>
      <c r="F134" s="134" t="s">
        <v>1828</v>
      </c>
      <c r="G134" s="135" t="s">
        <v>265</v>
      </c>
      <c r="H134" s="136">
        <v>1</v>
      </c>
      <c r="I134" s="137"/>
      <c r="J134" s="138">
        <f>ROUND(I134*H134,2)</f>
        <v>0</v>
      </c>
      <c r="K134" s="134" t="s">
        <v>19</v>
      </c>
      <c r="L134" s="33"/>
      <c r="M134" s="139" t="s">
        <v>19</v>
      </c>
      <c r="N134" s="140" t="s">
        <v>44</v>
      </c>
      <c r="P134" s="141">
        <f>O134*H134</f>
        <v>0</v>
      </c>
      <c r="Q134" s="141">
        <v>0</v>
      </c>
      <c r="R134" s="141">
        <f>Q134*H134</f>
        <v>0</v>
      </c>
      <c r="S134" s="141">
        <v>0</v>
      </c>
      <c r="T134" s="142">
        <f>S134*H134</f>
        <v>0</v>
      </c>
      <c r="AR134" s="143" t="s">
        <v>1829</v>
      </c>
      <c r="AT134" s="143" t="s">
        <v>168</v>
      </c>
      <c r="AU134" s="143" t="s">
        <v>85</v>
      </c>
      <c r="AY134" s="18" t="s">
        <v>166</v>
      </c>
      <c r="BE134" s="144">
        <f>IF(N134="základní",J134,0)</f>
        <v>0</v>
      </c>
      <c r="BF134" s="144">
        <f>IF(N134="snížená",J134,0)</f>
        <v>0</v>
      </c>
      <c r="BG134" s="144">
        <f>IF(N134="zákl. přenesená",J134,0)</f>
        <v>0</v>
      </c>
      <c r="BH134" s="144">
        <f>IF(N134="sníž. přenesená",J134,0)</f>
        <v>0</v>
      </c>
      <c r="BI134" s="144">
        <f>IF(N134="nulová",J134,0)</f>
        <v>0</v>
      </c>
      <c r="BJ134" s="18" t="s">
        <v>85</v>
      </c>
      <c r="BK134" s="144">
        <f>ROUND(I134*H134,2)</f>
        <v>0</v>
      </c>
      <c r="BL134" s="18" t="s">
        <v>1829</v>
      </c>
      <c r="BM134" s="143" t="s">
        <v>1830</v>
      </c>
    </row>
    <row r="135" spans="2:65" s="1" customFormat="1" ht="16.5" customHeight="1">
      <c r="B135" s="33"/>
      <c r="C135" s="132" t="s">
        <v>308</v>
      </c>
      <c r="D135" s="132" t="s">
        <v>168</v>
      </c>
      <c r="E135" s="133" t="s">
        <v>1831</v>
      </c>
      <c r="F135" s="134" t="s">
        <v>1832</v>
      </c>
      <c r="G135" s="135" t="s">
        <v>265</v>
      </c>
      <c r="H135" s="136">
        <v>1</v>
      </c>
      <c r="I135" s="137"/>
      <c r="J135" s="138">
        <f>ROUND(I135*H135,2)</f>
        <v>0</v>
      </c>
      <c r="K135" s="134" t="s">
        <v>19</v>
      </c>
      <c r="L135" s="33"/>
      <c r="M135" s="139" t="s">
        <v>19</v>
      </c>
      <c r="N135" s="140" t="s">
        <v>44</v>
      </c>
      <c r="P135" s="141">
        <f>O135*H135</f>
        <v>0</v>
      </c>
      <c r="Q135" s="141">
        <v>0</v>
      </c>
      <c r="R135" s="141">
        <f>Q135*H135</f>
        <v>0</v>
      </c>
      <c r="S135" s="141">
        <v>0</v>
      </c>
      <c r="T135" s="142">
        <f>S135*H135</f>
        <v>0</v>
      </c>
      <c r="AR135" s="143" t="s">
        <v>291</v>
      </c>
      <c r="AT135" s="143" t="s">
        <v>168</v>
      </c>
      <c r="AU135" s="143" t="s">
        <v>85</v>
      </c>
      <c r="AY135" s="18" t="s">
        <v>166</v>
      </c>
      <c r="BE135" s="144">
        <f>IF(N135="základní",J135,0)</f>
        <v>0</v>
      </c>
      <c r="BF135" s="144">
        <f>IF(N135="snížená",J135,0)</f>
        <v>0</v>
      </c>
      <c r="BG135" s="144">
        <f>IF(N135="zákl. přenesená",J135,0)</f>
        <v>0</v>
      </c>
      <c r="BH135" s="144">
        <f>IF(N135="sníž. přenesená",J135,0)</f>
        <v>0</v>
      </c>
      <c r="BI135" s="144">
        <f>IF(N135="nulová",J135,0)</f>
        <v>0</v>
      </c>
      <c r="BJ135" s="18" t="s">
        <v>85</v>
      </c>
      <c r="BK135" s="144">
        <f>ROUND(I135*H135,2)</f>
        <v>0</v>
      </c>
      <c r="BL135" s="18" t="s">
        <v>291</v>
      </c>
      <c r="BM135" s="143" t="s">
        <v>1833</v>
      </c>
    </row>
    <row r="136" spans="2:65" s="1" customFormat="1" ht="16.5" customHeight="1">
      <c r="B136" s="33"/>
      <c r="C136" s="132" t="s">
        <v>313</v>
      </c>
      <c r="D136" s="132" t="s">
        <v>168</v>
      </c>
      <c r="E136" s="133" t="s">
        <v>1834</v>
      </c>
      <c r="F136" s="134" t="s">
        <v>1835</v>
      </c>
      <c r="G136" s="135" t="s">
        <v>257</v>
      </c>
      <c r="H136" s="136">
        <v>10</v>
      </c>
      <c r="I136" s="137"/>
      <c r="J136" s="138">
        <f>ROUND(I136*H136,2)</f>
        <v>0</v>
      </c>
      <c r="K136" s="134" t="s">
        <v>172</v>
      </c>
      <c r="L136" s="33"/>
      <c r="M136" s="139" t="s">
        <v>19</v>
      </c>
      <c r="N136" s="140" t="s">
        <v>44</v>
      </c>
      <c r="P136" s="141">
        <f>O136*H136</f>
        <v>0</v>
      </c>
      <c r="Q136" s="141">
        <v>3.0899999999999999E-3</v>
      </c>
      <c r="R136" s="141">
        <f>Q136*H136</f>
        <v>3.0899999999999997E-2</v>
      </c>
      <c r="S136" s="141">
        <v>0</v>
      </c>
      <c r="T136" s="142">
        <f>S136*H136</f>
        <v>0</v>
      </c>
      <c r="AR136" s="143" t="s">
        <v>291</v>
      </c>
      <c r="AT136" s="143" t="s">
        <v>168</v>
      </c>
      <c r="AU136" s="143" t="s">
        <v>85</v>
      </c>
      <c r="AY136" s="18" t="s">
        <v>166</v>
      </c>
      <c r="BE136" s="144">
        <f>IF(N136="základní",J136,0)</f>
        <v>0</v>
      </c>
      <c r="BF136" s="144">
        <f>IF(N136="snížená",J136,0)</f>
        <v>0</v>
      </c>
      <c r="BG136" s="144">
        <f>IF(N136="zákl. přenesená",J136,0)</f>
        <v>0</v>
      </c>
      <c r="BH136" s="144">
        <f>IF(N136="sníž. přenesená",J136,0)</f>
        <v>0</v>
      </c>
      <c r="BI136" s="144">
        <f>IF(N136="nulová",J136,0)</f>
        <v>0</v>
      </c>
      <c r="BJ136" s="18" t="s">
        <v>85</v>
      </c>
      <c r="BK136" s="144">
        <f>ROUND(I136*H136,2)</f>
        <v>0</v>
      </c>
      <c r="BL136" s="18" t="s">
        <v>291</v>
      </c>
      <c r="BM136" s="143" t="s">
        <v>1836</v>
      </c>
    </row>
    <row r="137" spans="2:65" s="1" customFormat="1">
      <c r="B137" s="33"/>
      <c r="D137" s="145" t="s">
        <v>175</v>
      </c>
      <c r="F137" s="146" t="s">
        <v>1837</v>
      </c>
      <c r="I137" s="147"/>
      <c r="L137" s="33"/>
      <c r="M137" s="148"/>
      <c r="T137" s="54"/>
      <c r="AT137" s="18" t="s">
        <v>175</v>
      </c>
      <c r="AU137" s="18" t="s">
        <v>85</v>
      </c>
    </row>
    <row r="138" spans="2:65" s="1" customFormat="1" ht="16.5" customHeight="1">
      <c r="B138" s="33"/>
      <c r="C138" s="132" t="s">
        <v>366</v>
      </c>
      <c r="D138" s="132" t="s">
        <v>168</v>
      </c>
      <c r="E138" s="133" t="s">
        <v>1838</v>
      </c>
      <c r="F138" s="134" t="s">
        <v>1839</v>
      </c>
      <c r="G138" s="135" t="s">
        <v>257</v>
      </c>
      <c r="H138" s="136">
        <v>35</v>
      </c>
      <c r="I138" s="137"/>
      <c r="J138" s="138">
        <f>ROUND(I138*H138,2)</f>
        <v>0</v>
      </c>
      <c r="K138" s="134" t="s">
        <v>172</v>
      </c>
      <c r="L138" s="33"/>
      <c r="M138" s="139" t="s">
        <v>19</v>
      </c>
      <c r="N138" s="140" t="s">
        <v>44</v>
      </c>
      <c r="P138" s="141">
        <f>O138*H138</f>
        <v>0</v>
      </c>
      <c r="Q138" s="141">
        <v>4.5100000000000001E-3</v>
      </c>
      <c r="R138" s="141">
        <f>Q138*H138</f>
        <v>0.15784999999999999</v>
      </c>
      <c r="S138" s="141">
        <v>0</v>
      </c>
      <c r="T138" s="142">
        <f>S138*H138</f>
        <v>0</v>
      </c>
      <c r="AR138" s="143" t="s">
        <v>291</v>
      </c>
      <c r="AT138" s="143" t="s">
        <v>168</v>
      </c>
      <c r="AU138" s="143" t="s">
        <v>85</v>
      </c>
      <c r="AY138" s="18" t="s">
        <v>166</v>
      </c>
      <c r="BE138" s="144">
        <f>IF(N138="základní",J138,0)</f>
        <v>0</v>
      </c>
      <c r="BF138" s="144">
        <f>IF(N138="snížená",J138,0)</f>
        <v>0</v>
      </c>
      <c r="BG138" s="144">
        <f>IF(N138="zákl. přenesená",J138,0)</f>
        <v>0</v>
      </c>
      <c r="BH138" s="144">
        <f>IF(N138="sníž. přenesená",J138,0)</f>
        <v>0</v>
      </c>
      <c r="BI138" s="144">
        <f>IF(N138="nulová",J138,0)</f>
        <v>0</v>
      </c>
      <c r="BJ138" s="18" t="s">
        <v>85</v>
      </c>
      <c r="BK138" s="144">
        <f>ROUND(I138*H138,2)</f>
        <v>0</v>
      </c>
      <c r="BL138" s="18" t="s">
        <v>291</v>
      </c>
      <c r="BM138" s="143" t="s">
        <v>1840</v>
      </c>
    </row>
    <row r="139" spans="2:65" s="1" customFormat="1">
      <c r="B139" s="33"/>
      <c r="D139" s="145" t="s">
        <v>175</v>
      </c>
      <c r="F139" s="146" t="s">
        <v>1841</v>
      </c>
      <c r="I139" s="147"/>
      <c r="L139" s="33"/>
      <c r="M139" s="148"/>
      <c r="T139" s="54"/>
      <c r="AT139" s="18" t="s">
        <v>175</v>
      </c>
      <c r="AU139" s="18" t="s">
        <v>85</v>
      </c>
    </row>
    <row r="140" spans="2:65" s="1" customFormat="1" ht="21.75" customHeight="1">
      <c r="B140" s="33"/>
      <c r="C140" s="132" t="s">
        <v>7</v>
      </c>
      <c r="D140" s="132" t="s">
        <v>168</v>
      </c>
      <c r="E140" s="133" t="s">
        <v>1842</v>
      </c>
      <c r="F140" s="134" t="s">
        <v>1843</v>
      </c>
      <c r="G140" s="135" t="s">
        <v>257</v>
      </c>
      <c r="H140" s="136">
        <v>111</v>
      </c>
      <c r="I140" s="137"/>
      <c r="J140" s="138">
        <f>ROUND(I140*H140,2)</f>
        <v>0</v>
      </c>
      <c r="K140" s="134" t="s">
        <v>172</v>
      </c>
      <c r="L140" s="33"/>
      <c r="M140" s="139" t="s">
        <v>19</v>
      </c>
      <c r="N140" s="140" t="s">
        <v>44</v>
      </c>
      <c r="P140" s="141">
        <f>O140*H140</f>
        <v>0</v>
      </c>
      <c r="Q140" s="141">
        <v>8.4000000000000003E-4</v>
      </c>
      <c r="R140" s="141">
        <f>Q140*H140</f>
        <v>9.3240000000000003E-2</v>
      </c>
      <c r="S140" s="141">
        <v>0</v>
      </c>
      <c r="T140" s="142">
        <f>S140*H140</f>
        <v>0</v>
      </c>
      <c r="AR140" s="143" t="s">
        <v>291</v>
      </c>
      <c r="AT140" s="143" t="s">
        <v>168</v>
      </c>
      <c r="AU140" s="143" t="s">
        <v>85</v>
      </c>
      <c r="AY140" s="18" t="s">
        <v>166</v>
      </c>
      <c r="BE140" s="144">
        <f>IF(N140="základní",J140,0)</f>
        <v>0</v>
      </c>
      <c r="BF140" s="144">
        <f>IF(N140="snížená",J140,0)</f>
        <v>0</v>
      </c>
      <c r="BG140" s="144">
        <f>IF(N140="zákl. přenesená",J140,0)</f>
        <v>0</v>
      </c>
      <c r="BH140" s="144">
        <f>IF(N140="sníž. přenesená",J140,0)</f>
        <v>0</v>
      </c>
      <c r="BI140" s="144">
        <f>IF(N140="nulová",J140,0)</f>
        <v>0</v>
      </c>
      <c r="BJ140" s="18" t="s">
        <v>85</v>
      </c>
      <c r="BK140" s="144">
        <f>ROUND(I140*H140,2)</f>
        <v>0</v>
      </c>
      <c r="BL140" s="18" t="s">
        <v>291</v>
      </c>
      <c r="BM140" s="143" t="s">
        <v>1844</v>
      </c>
    </row>
    <row r="141" spans="2:65" s="1" customFormat="1">
      <c r="B141" s="33"/>
      <c r="D141" s="145" t="s">
        <v>175</v>
      </c>
      <c r="F141" s="146" t="s">
        <v>1845</v>
      </c>
      <c r="I141" s="147"/>
      <c r="L141" s="33"/>
      <c r="M141" s="148"/>
      <c r="T141" s="54"/>
      <c r="AT141" s="18" t="s">
        <v>175</v>
      </c>
      <c r="AU141" s="18" t="s">
        <v>85</v>
      </c>
    </row>
    <row r="142" spans="2:65" s="1" customFormat="1" ht="21.75" customHeight="1">
      <c r="B142" s="33"/>
      <c r="C142" s="132" t="s">
        <v>375</v>
      </c>
      <c r="D142" s="132" t="s">
        <v>168</v>
      </c>
      <c r="E142" s="133" t="s">
        <v>1846</v>
      </c>
      <c r="F142" s="134" t="s">
        <v>1847</v>
      </c>
      <c r="G142" s="135" t="s">
        <v>257</v>
      </c>
      <c r="H142" s="136">
        <v>190</v>
      </c>
      <c r="I142" s="137"/>
      <c r="J142" s="138">
        <f>ROUND(I142*H142,2)</f>
        <v>0</v>
      </c>
      <c r="K142" s="134" t="s">
        <v>172</v>
      </c>
      <c r="L142" s="33"/>
      <c r="M142" s="139" t="s">
        <v>19</v>
      </c>
      <c r="N142" s="140" t="s">
        <v>44</v>
      </c>
      <c r="P142" s="141">
        <f>O142*H142</f>
        <v>0</v>
      </c>
      <c r="Q142" s="141">
        <v>1.16E-3</v>
      </c>
      <c r="R142" s="141">
        <f>Q142*H142</f>
        <v>0.22040000000000001</v>
      </c>
      <c r="S142" s="141">
        <v>0</v>
      </c>
      <c r="T142" s="142">
        <f>S142*H142</f>
        <v>0</v>
      </c>
      <c r="AR142" s="143" t="s">
        <v>291</v>
      </c>
      <c r="AT142" s="143" t="s">
        <v>168</v>
      </c>
      <c r="AU142" s="143" t="s">
        <v>85</v>
      </c>
      <c r="AY142" s="18" t="s">
        <v>166</v>
      </c>
      <c r="BE142" s="144">
        <f>IF(N142="základní",J142,0)</f>
        <v>0</v>
      </c>
      <c r="BF142" s="144">
        <f>IF(N142="snížená",J142,0)</f>
        <v>0</v>
      </c>
      <c r="BG142" s="144">
        <f>IF(N142="zákl. přenesená",J142,0)</f>
        <v>0</v>
      </c>
      <c r="BH142" s="144">
        <f>IF(N142="sníž. přenesená",J142,0)</f>
        <v>0</v>
      </c>
      <c r="BI142" s="144">
        <f>IF(N142="nulová",J142,0)</f>
        <v>0</v>
      </c>
      <c r="BJ142" s="18" t="s">
        <v>85</v>
      </c>
      <c r="BK142" s="144">
        <f>ROUND(I142*H142,2)</f>
        <v>0</v>
      </c>
      <c r="BL142" s="18" t="s">
        <v>291</v>
      </c>
      <c r="BM142" s="143" t="s">
        <v>1848</v>
      </c>
    </row>
    <row r="143" spans="2:65" s="1" customFormat="1">
      <c r="B143" s="33"/>
      <c r="D143" s="145" t="s">
        <v>175</v>
      </c>
      <c r="F143" s="146" t="s">
        <v>1849</v>
      </c>
      <c r="I143" s="147"/>
      <c r="L143" s="33"/>
      <c r="M143" s="148"/>
      <c r="T143" s="54"/>
      <c r="AT143" s="18" t="s">
        <v>175</v>
      </c>
      <c r="AU143" s="18" t="s">
        <v>85</v>
      </c>
    </row>
    <row r="144" spans="2:65" s="1" customFormat="1" ht="21.75" customHeight="1">
      <c r="B144" s="33"/>
      <c r="C144" s="132" t="s">
        <v>391</v>
      </c>
      <c r="D144" s="132" t="s">
        <v>168</v>
      </c>
      <c r="E144" s="133" t="s">
        <v>1850</v>
      </c>
      <c r="F144" s="134" t="s">
        <v>1851</v>
      </c>
      <c r="G144" s="135" t="s">
        <v>257</v>
      </c>
      <c r="H144" s="136">
        <v>114</v>
      </c>
      <c r="I144" s="137"/>
      <c r="J144" s="138">
        <f>ROUND(I144*H144,2)</f>
        <v>0</v>
      </c>
      <c r="K144" s="134" t="s">
        <v>172</v>
      </c>
      <c r="L144" s="33"/>
      <c r="M144" s="139" t="s">
        <v>19</v>
      </c>
      <c r="N144" s="140" t="s">
        <v>44</v>
      </c>
      <c r="P144" s="141">
        <f>O144*H144</f>
        <v>0</v>
      </c>
      <c r="Q144" s="141">
        <v>1.4400000000000001E-3</v>
      </c>
      <c r="R144" s="141">
        <f>Q144*H144</f>
        <v>0.16416</v>
      </c>
      <c r="S144" s="141">
        <v>0</v>
      </c>
      <c r="T144" s="142">
        <f>S144*H144</f>
        <v>0</v>
      </c>
      <c r="AR144" s="143" t="s">
        <v>291</v>
      </c>
      <c r="AT144" s="143" t="s">
        <v>168</v>
      </c>
      <c r="AU144" s="143" t="s">
        <v>85</v>
      </c>
      <c r="AY144" s="18" t="s">
        <v>166</v>
      </c>
      <c r="BE144" s="144">
        <f>IF(N144="základní",J144,0)</f>
        <v>0</v>
      </c>
      <c r="BF144" s="144">
        <f>IF(N144="snížená",J144,0)</f>
        <v>0</v>
      </c>
      <c r="BG144" s="144">
        <f>IF(N144="zákl. přenesená",J144,0)</f>
        <v>0</v>
      </c>
      <c r="BH144" s="144">
        <f>IF(N144="sníž. přenesená",J144,0)</f>
        <v>0</v>
      </c>
      <c r="BI144" s="144">
        <f>IF(N144="nulová",J144,0)</f>
        <v>0</v>
      </c>
      <c r="BJ144" s="18" t="s">
        <v>85</v>
      </c>
      <c r="BK144" s="144">
        <f>ROUND(I144*H144,2)</f>
        <v>0</v>
      </c>
      <c r="BL144" s="18" t="s">
        <v>291</v>
      </c>
      <c r="BM144" s="143" t="s">
        <v>1852</v>
      </c>
    </row>
    <row r="145" spans="2:65" s="1" customFormat="1">
      <c r="B145" s="33"/>
      <c r="D145" s="145" t="s">
        <v>175</v>
      </c>
      <c r="F145" s="146" t="s">
        <v>1853</v>
      </c>
      <c r="I145" s="147"/>
      <c r="L145" s="33"/>
      <c r="M145" s="148"/>
      <c r="T145" s="54"/>
      <c r="AT145" s="18" t="s">
        <v>175</v>
      </c>
      <c r="AU145" s="18" t="s">
        <v>85</v>
      </c>
    </row>
    <row r="146" spans="2:65" s="1" customFormat="1" ht="21.75" customHeight="1">
      <c r="B146" s="33"/>
      <c r="C146" s="132" t="s">
        <v>396</v>
      </c>
      <c r="D146" s="132" t="s">
        <v>168</v>
      </c>
      <c r="E146" s="133" t="s">
        <v>1854</v>
      </c>
      <c r="F146" s="134" t="s">
        <v>1855</v>
      </c>
      <c r="G146" s="135" t="s">
        <v>257</v>
      </c>
      <c r="H146" s="136">
        <v>31</v>
      </c>
      <c r="I146" s="137"/>
      <c r="J146" s="138">
        <f>ROUND(I146*H146,2)</f>
        <v>0</v>
      </c>
      <c r="K146" s="134" t="s">
        <v>172</v>
      </c>
      <c r="L146" s="33"/>
      <c r="M146" s="139" t="s">
        <v>19</v>
      </c>
      <c r="N146" s="140" t="s">
        <v>44</v>
      </c>
      <c r="P146" s="141">
        <f>O146*H146</f>
        <v>0</v>
      </c>
      <c r="Q146" s="141">
        <v>2.81E-3</v>
      </c>
      <c r="R146" s="141">
        <f>Q146*H146</f>
        <v>8.7109999999999993E-2</v>
      </c>
      <c r="S146" s="141">
        <v>0</v>
      </c>
      <c r="T146" s="142">
        <f>S146*H146</f>
        <v>0</v>
      </c>
      <c r="AR146" s="143" t="s">
        <v>291</v>
      </c>
      <c r="AT146" s="143" t="s">
        <v>168</v>
      </c>
      <c r="AU146" s="143" t="s">
        <v>85</v>
      </c>
      <c r="AY146" s="18" t="s">
        <v>166</v>
      </c>
      <c r="BE146" s="144">
        <f>IF(N146="základní",J146,0)</f>
        <v>0</v>
      </c>
      <c r="BF146" s="144">
        <f>IF(N146="snížená",J146,0)</f>
        <v>0</v>
      </c>
      <c r="BG146" s="144">
        <f>IF(N146="zákl. přenesená",J146,0)</f>
        <v>0</v>
      </c>
      <c r="BH146" s="144">
        <f>IF(N146="sníž. přenesená",J146,0)</f>
        <v>0</v>
      </c>
      <c r="BI146" s="144">
        <f>IF(N146="nulová",J146,0)</f>
        <v>0</v>
      </c>
      <c r="BJ146" s="18" t="s">
        <v>85</v>
      </c>
      <c r="BK146" s="144">
        <f>ROUND(I146*H146,2)</f>
        <v>0</v>
      </c>
      <c r="BL146" s="18" t="s">
        <v>291</v>
      </c>
      <c r="BM146" s="143" t="s">
        <v>1856</v>
      </c>
    </row>
    <row r="147" spans="2:65" s="1" customFormat="1">
      <c r="B147" s="33"/>
      <c r="D147" s="145" t="s">
        <v>175</v>
      </c>
      <c r="F147" s="146" t="s">
        <v>1857</v>
      </c>
      <c r="I147" s="147"/>
      <c r="L147" s="33"/>
      <c r="M147" s="148"/>
      <c r="T147" s="54"/>
      <c r="AT147" s="18" t="s">
        <v>175</v>
      </c>
      <c r="AU147" s="18" t="s">
        <v>85</v>
      </c>
    </row>
    <row r="148" spans="2:65" s="1" customFormat="1" ht="33" customHeight="1">
      <c r="B148" s="33"/>
      <c r="C148" s="132" t="s">
        <v>401</v>
      </c>
      <c r="D148" s="132" t="s">
        <v>168</v>
      </c>
      <c r="E148" s="133" t="s">
        <v>1858</v>
      </c>
      <c r="F148" s="134" t="s">
        <v>1859</v>
      </c>
      <c r="G148" s="135" t="s">
        <v>257</v>
      </c>
      <c r="H148" s="136">
        <v>111</v>
      </c>
      <c r="I148" s="137"/>
      <c r="J148" s="138">
        <f>ROUND(I148*H148,2)</f>
        <v>0</v>
      </c>
      <c r="K148" s="134" t="s">
        <v>172</v>
      </c>
      <c r="L148" s="33"/>
      <c r="M148" s="139" t="s">
        <v>19</v>
      </c>
      <c r="N148" s="140" t="s">
        <v>44</v>
      </c>
      <c r="P148" s="141">
        <f>O148*H148</f>
        <v>0</v>
      </c>
      <c r="Q148" s="141">
        <v>1.2E-4</v>
      </c>
      <c r="R148" s="141">
        <f>Q148*H148</f>
        <v>1.332E-2</v>
      </c>
      <c r="S148" s="141">
        <v>0</v>
      </c>
      <c r="T148" s="142">
        <f>S148*H148</f>
        <v>0</v>
      </c>
      <c r="AR148" s="143" t="s">
        <v>291</v>
      </c>
      <c r="AT148" s="143" t="s">
        <v>168</v>
      </c>
      <c r="AU148" s="143" t="s">
        <v>85</v>
      </c>
      <c r="AY148" s="18" t="s">
        <v>166</v>
      </c>
      <c r="BE148" s="144">
        <f>IF(N148="základní",J148,0)</f>
        <v>0</v>
      </c>
      <c r="BF148" s="144">
        <f>IF(N148="snížená",J148,0)</f>
        <v>0</v>
      </c>
      <c r="BG148" s="144">
        <f>IF(N148="zákl. přenesená",J148,0)</f>
        <v>0</v>
      </c>
      <c r="BH148" s="144">
        <f>IF(N148="sníž. přenesená",J148,0)</f>
        <v>0</v>
      </c>
      <c r="BI148" s="144">
        <f>IF(N148="nulová",J148,0)</f>
        <v>0</v>
      </c>
      <c r="BJ148" s="18" t="s">
        <v>85</v>
      </c>
      <c r="BK148" s="144">
        <f>ROUND(I148*H148,2)</f>
        <v>0</v>
      </c>
      <c r="BL148" s="18" t="s">
        <v>291</v>
      </c>
      <c r="BM148" s="143" t="s">
        <v>1860</v>
      </c>
    </row>
    <row r="149" spans="2:65" s="1" customFormat="1">
      <c r="B149" s="33"/>
      <c r="D149" s="145" t="s">
        <v>175</v>
      </c>
      <c r="F149" s="146" t="s">
        <v>1861</v>
      </c>
      <c r="I149" s="147"/>
      <c r="L149" s="33"/>
      <c r="M149" s="148"/>
      <c r="T149" s="54"/>
      <c r="AT149" s="18" t="s">
        <v>175</v>
      </c>
      <c r="AU149" s="18" t="s">
        <v>85</v>
      </c>
    </row>
    <row r="150" spans="2:65" s="1" customFormat="1" ht="33" customHeight="1">
      <c r="B150" s="33"/>
      <c r="C150" s="132" t="s">
        <v>411</v>
      </c>
      <c r="D150" s="132" t="s">
        <v>168</v>
      </c>
      <c r="E150" s="133" t="s">
        <v>1862</v>
      </c>
      <c r="F150" s="134" t="s">
        <v>1863</v>
      </c>
      <c r="G150" s="135" t="s">
        <v>257</v>
      </c>
      <c r="H150" s="136">
        <v>335</v>
      </c>
      <c r="I150" s="137"/>
      <c r="J150" s="138">
        <f>ROUND(I150*H150,2)</f>
        <v>0</v>
      </c>
      <c r="K150" s="134" t="s">
        <v>172</v>
      </c>
      <c r="L150" s="33"/>
      <c r="M150" s="139" t="s">
        <v>19</v>
      </c>
      <c r="N150" s="140" t="s">
        <v>44</v>
      </c>
      <c r="P150" s="141">
        <f>O150*H150</f>
        <v>0</v>
      </c>
      <c r="Q150" s="141">
        <v>1.6000000000000001E-4</v>
      </c>
      <c r="R150" s="141">
        <f>Q150*H150</f>
        <v>5.3600000000000002E-2</v>
      </c>
      <c r="S150" s="141">
        <v>0</v>
      </c>
      <c r="T150" s="142">
        <f>S150*H150</f>
        <v>0</v>
      </c>
      <c r="AR150" s="143" t="s">
        <v>291</v>
      </c>
      <c r="AT150" s="143" t="s">
        <v>168</v>
      </c>
      <c r="AU150" s="143" t="s">
        <v>85</v>
      </c>
      <c r="AY150" s="18" t="s">
        <v>166</v>
      </c>
      <c r="BE150" s="144">
        <f>IF(N150="základní",J150,0)</f>
        <v>0</v>
      </c>
      <c r="BF150" s="144">
        <f>IF(N150="snížená",J150,0)</f>
        <v>0</v>
      </c>
      <c r="BG150" s="144">
        <f>IF(N150="zákl. přenesená",J150,0)</f>
        <v>0</v>
      </c>
      <c r="BH150" s="144">
        <f>IF(N150="sníž. přenesená",J150,0)</f>
        <v>0</v>
      </c>
      <c r="BI150" s="144">
        <f>IF(N150="nulová",J150,0)</f>
        <v>0</v>
      </c>
      <c r="BJ150" s="18" t="s">
        <v>85</v>
      </c>
      <c r="BK150" s="144">
        <f>ROUND(I150*H150,2)</f>
        <v>0</v>
      </c>
      <c r="BL150" s="18" t="s">
        <v>291</v>
      </c>
      <c r="BM150" s="143" t="s">
        <v>1864</v>
      </c>
    </row>
    <row r="151" spans="2:65" s="1" customFormat="1">
      <c r="B151" s="33"/>
      <c r="D151" s="145" t="s">
        <v>175</v>
      </c>
      <c r="F151" s="146" t="s">
        <v>1865</v>
      </c>
      <c r="I151" s="147"/>
      <c r="L151" s="33"/>
      <c r="M151" s="148"/>
      <c r="T151" s="54"/>
      <c r="AT151" s="18" t="s">
        <v>175</v>
      </c>
      <c r="AU151" s="18" t="s">
        <v>85</v>
      </c>
    </row>
    <row r="152" spans="2:65" s="13" customFormat="1">
      <c r="B152" s="156"/>
      <c r="D152" s="150" t="s">
        <v>177</v>
      </c>
      <c r="E152" s="157" t="s">
        <v>19</v>
      </c>
      <c r="F152" s="158" t="s">
        <v>1866</v>
      </c>
      <c r="H152" s="159">
        <v>335</v>
      </c>
      <c r="I152" s="160"/>
      <c r="L152" s="156"/>
      <c r="M152" s="161"/>
      <c r="T152" s="162"/>
      <c r="AT152" s="157" t="s">
        <v>177</v>
      </c>
      <c r="AU152" s="157" t="s">
        <v>85</v>
      </c>
      <c r="AV152" s="13" t="s">
        <v>85</v>
      </c>
      <c r="AW152" s="13" t="s">
        <v>33</v>
      </c>
      <c r="AX152" s="13" t="s">
        <v>79</v>
      </c>
      <c r="AY152" s="157" t="s">
        <v>166</v>
      </c>
    </row>
    <row r="153" spans="2:65" s="1" customFormat="1" ht="16.5" customHeight="1">
      <c r="B153" s="33"/>
      <c r="C153" s="132" t="s">
        <v>417</v>
      </c>
      <c r="D153" s="132" t="s">
        <v>168</v>
      </c>
      <c r="E153" s="133" t="s">
        <v>1867</v>
      </c>
      <c r="F153" s="134" t="s">
        <v>1868</v>
      </c>
      <c r="G153" s="135" t="s">
        <v>265</v>
      </c>
      <c r="H153" s="136">
        <v>8</v>
      </c>
      <c r="I153" s="137"/>
      <c r="J153" s="138">
        <f>ROUND(I153*H153,2)</f>
        <v>0</v>
      </c>
      <c r="K153" s="134" t="s">
        <v>172</v>
      </c>
      <c r="L153" s="33"/>
      <c r="M153" s="139" t="s">
        <v>19</v>
      </c>
      <c r="N153" s="140" t="s">
        <v>44</v>
      </c>
      <c r="P153" s="141">
        <f>O153*H153</f>
        <v>0</v>
      </c>
      <c r="Q153" s="141">
        <v>2.1000000000000001E-4</v>
      </c>
      <c r="R153" s="141">
        <f>Q153*H153</f>
        <v>1.6800000000000001E-3</v>
      </c>
      <c r="S153" s="141">
        <v>0</v>
      </c>
      <c r="T153" s="142">
        <f>S153*H153</f>
        <v>0</v>
      </c>
      <c r="AR153" s="143" t="s">
        <v>291</v>
      </c>
      <c r="AT153" s="143" t="s">
        <v>168</v>
      </c>
      <c r="AU153" s="143" t="s">
        <v>85</v>
      </c>
      <c r="AY153" s="18" t="s">
        <v>166</v>
      </c>
      <c r="BE153" s="144">
        <f>IF(N153="základní",J153,0)</f>
        <v>0</v>
      </c>
      <c r="BF153" s="144">
        <f>IF(N153="snížená",J153,0)</f>
        <v>0</v>
      </c>
      <c r="BG153" s="144">
        <f>IF(N153="zákl. přenesená",J153,0)</f>
        <v>0</v>
      </c>
      <c r="BH153" s="144">
        <f>IF(N153="sníž. přenesená",J153,0)</f>
        <v>0</v>
      </c>
      <c r="BI153" s="144">
        <f>IF(N153="nulová",J153,0)</f>
        <v>0</v>
      </c>
      <c r="BJ153" s="18" t="s">
        <v>85</v>
      </c>
      <c r="BK153" s="144">
        <f>ROUND(I153*H153,2)</f>
        <v>0</v>
      </c>
      <c r="BL153" s="18" t="s">
        <v>291</v>
      </c>
      <c r="BM153" s="143" t="s">
        <v>1869</v>
      </c>
    </row>
    <row r="154" spans="2:65" s="1" customFormat="1">
      <c r="B154" s="33"/>
      <c r="D154" s="145" t="s">
        <v>175</v>
      </c>
      <c r="F154" s="146" t="s">
        <v>1870</v>
      </c>
      <c r="I154" s="147"/>
      <c r="L154" s="33"/>
      <c r="M154" s="148"/>
      <c r="T154" s="54"/>
      <c r="AT154" s="18" t="s">
        <v>175</v>
      </c>
      <c r="AU154" s="18" t="s">
        <v>85</v>
      </c>
    </row>
    <row r="155" spans="2:65" s="1" customFormat="1" ht="16.5" customHeight="1">
      <c r="B155" s="33"/>
      <c r="C155" s="132" t="s">
        <v>425</v>
      </c>
      <c r="D155" s="132" t="s">
        <v>168</v>
      </c>
      <c r="E155" s="133" t="s">
        <v>1871</v>
      </c>
      <c r="F155" s="134" t="s">
        <v>1872</v>
      </c>
      <c r="G155" s="135" t="s">
        <v>265</v>
      </c>
      <c r="H155" s="136">
        <v>16</v>
      </c>
      <c r="I155" s="137"/>
      <c r="J155" s="138">
        <f>ROUND(I155*H155,2)</f>
        <v>0</v>
      </c>
      <c r="K155" s="134" t="s">
        <v>172</v>
      </c>
      <c r="L155" s="33"/>
      <c r="M155" s="139" t="s">
        <v>19</v>
      </c>
      <c r="N155" s="140" t="s">
        <v>44</v>
      </c>
      <c r="P155" s="141">
        <f>O155*H155</f>
        <v>0</v>
      </c>
      <c r="Q155" s="141">
        <v>3.4000000000000002E-4</v>
      </c>
      <c r="R155" s="141">
        <f>Q155*H155</f>
        <v>5.4400000000000004E-3</v>
      </c>
      <c r="S155" s="141">
        <v>0</v>
      </c>
      <c r="T155" s="142">
        <f>S155*H155</f>
        <v>0</v>
      </c>
      <c r="AR155" s="143" t="s">
        <v>291</v>
      </c>
      <c r="AT155" s="143" t="s">
        <v>168</v>
      </c>
      <c r="AU155" s="143" t="s">
        <v>85</v>
      </c>
      <c r="AY155" s="18" t="s">
        <v>166</v>
      </c>
      <c r="BE155" s="144">
        <f>IF(N155="základní",J155,0)</f>
        <v>0</v>
      </c>
      <c r="BF155" s="144">
        <f>IF(N155="snížená",J155,0)</f>
        <v>0</v>
      </c>
      <c r="BG155" s="144">
        <f>IF(N155="zákl. přenesená",J155,0)</f>
        <v>0</v>
      </c>
      <c r="BH155" s="144">
        <f>IF(N155="sníž. přenesená",J155,0)</f>
        <v>0</v>
      </c>
      <c r="BI155" s="144">
        <f>IF(N155="nulová",J155,0)</f>
        <v>0</v>
      </c>
      <c r="BJ155" s="18" t="s">
        <v>85</v>
      </c>
      <c r="BK155" s="144">
        <f>ROUND(I155*H155,2)</f>
        <v>0</v>
      </c>
      <c r="BL155" s="18" t="s">
        <v>291</v>
      </c>
      <c r="BM155" s="143" t="s">
        <v>1873</v>
      </c>
    </row>
    <row r="156" spans="2:65" s="1" customFormat="1">
      <c r="B156" s="33"/>
      <c r="D156" s="145" t="s">
        <v>175</v>
      </c>
      <c r="F156" s="146" t="s">
        <v>1874</v>
      </c>
      <c r="I156" s="147"/>
      <c r="L156" s="33"/>
      <c r="M156" s="148"/>
      <c r="T156" s="54"/>
      <c r="AT156" s="18" t="s">
        <v>175</v>
      </c>
      <c r="AU156" s="18" t="s">
        <v>85</v>
      </c>
    </row>
    <row r="157" spans="2:65" s="1" customFormat="1" ht="16.5" customHeight="1">
      <c r="B157" s="33"/>
      <c r="C157" s="132" t="s">
        <v>430</v>
      </c>
      <c r="D157" s="132" t="s">
        <v>168</v>
      </c>
      <c r="E157" s="133" t="s">
        <v>1875</v>
      </c>
      <c r="F157" s="134" t="s">
        <v>1876</v>
      </c>
      <c r="G157" s="135" t="s">
        <v>948</v>
      </c>
      <c r="H157" s="136">
        <v>1</v>
      </c>
      <c r="I157" s="137"/>
      <c r="J157" s="138">
        <f>ROUND(I157*H157,2)</f>
        <v>0</v>
      </c>
      <c r="K157" s="134" t="s">
        <v>172</v>
      </c>
      <c r="L157" s="33"/>
      <c r="M157" s="139" t="s">
        <v>19</v>
      </c>
      <c r="N157" s="140" t="s">
        <v>44</v>
      </c>
      <c r="P157" s="141">
        <f>O157*H157</f>
        <v>0</v>
      </c>
      <c r="Q157" s="141">
        <v>6.7799999999999996E-3</v>
      </c>
      <c r="R157" s="141">
        <f>Q157*H157</f>
        <v>6.7799999999999996E-3</v>
      </c>
      <c r="S157" s="141">
        <v>0</v>
      </c>
      <c r="T157" s="142">
        <f>S157*H157</f>
        <v>0</v>
      </c>
      <c r="AR157" s="143" t="s">
        <v>291</v>
      </c>
      <c r="AT157" s="143" t="s">
        <v>168</v>
      </c>
      <c r="AU157" s="143" t="s">
        <v>85</v>
      </c>
      <c r="AY157" s="18" t="s">
        <v>166</v>
      </c>
      <c r="BE157" s="144">
        <f>IF(N157="základní",J157,0)</f>
        <v>0</v>
      </c>
      <c r="BF157" s="144">
        <f>IF(N157="snížená",J157,0)</f>
        <v>0</v>
      </c>
      <c r="BG157" s="144">
        <f>IF(N157="zákl. přenesená",J157,0)</f>
        <v>0</v>
      </c>
      <c r="BH157" s="144">
        <f>IF(N157="sníž. přenesená",J157,0)</f>
        <v>0</v>
      </c>
      <c r="BI157" s="144">
        <f>IF(N157="nulová",J157,0)</f>
        <v>0</v>
      </c>
      <c r="BJ157" s="18" t="s">
        <v>85</v>
      </c>
      <c r="BK157" s="144">
        <f>ROUND(I157*H157,2)</f>
        <v>0</v>
      </c>
      <c r="BL157" s="18" t="s">
        <v>291</v>
      </c>
      <c r="BM157" s="143" t="s">
        <v>1877</v>
      </c>
    </row>
    <row r="158" spans="2:65" s="1" customFormat="1">
      <c r="B158" s="33"/>
      <c r="D158" s="145" t="s">
        <v>175</v>
      </c>
      <c r="F158" s="146" t="s">
        <v>1878</v>
      </c>
      <c r="I158" s="147"/>
      <c r="L158" s="33"/>
      <c r="M158" s="148"/>
      <c r="T158" s="54"/>
      <c r="AT158" s="18" t="s">
        <v>175</v>
      </c>
      <c r="AU158" s="18" t="s">
        <v>85</v>
      </c>
    </row>
    <row r="159" spans="2:65" s="1" customFormat="1" ht="16.5" customHeight="1">
      <c r="B159" s="33"/>
      <c r="C159" s="132" t="s">
        <v>437</v>
      </c>
      <c r="D159" s="132" t="s">
        <v>168</v>
      </c>
      <c r="E159" s="133" t="s">
        <v>1879</v>
      </c>
      <c r="F159" s="134" t="s">
        <v>1880</v>
      </c>
      <c r="G159" s="135" t="s">
        <v>265</v>
      </c>
      <c r="H159" s="136">
        <v>13</v>
      </c>
      <c r="I159" s="137"/>
      <c r="J159" s="138">
        <f>ROUND(I159*H159,2)</f>
        <v>0</v>
      </c>
      <c r="K159" s="134" t="s">
        <v>19</v>
      </c>
      <c r="L159" s="33"/>
      <c r="M159" s="139" t="s">
        <v>19</v>
      </c>
      <c r="N159" s="140" t="s">
        <v>44</v>
      </c>
      <c r="P159" s="141">
        <f>O159*H159</f>
        <v>0</v>
      </c>
      <c r="Q159" s="141">
        <v>0</v>
      </c>
      <c r="R159" s="141">
        <f>Q159*H159</f>
        <v>0</v>
      </c>
      <c r="S159" s="141">
        <v>0</v>
      </c>
      <c r="T159" s="142">
        <f>S159*H159</f>
        <v>0</v>
      </c>
      <c r="AR159" s="143" t="s">
        <v>291</v>
      </c>
      <c r="AT159" s="143" t="s">
        <v>168</v>
      </c>
      <c r="AU159" s="143" t="s">
        <v>85</v>
      </c>
      <c r="AY159" s="18" t="s">
        <v>166</v>
      </c>
      <c r="BE159" s="144">
        <f>IF(N159="základní",J159,0)</f>
        <v>0</v>
      </c>
      <c r="BF159" s="144">
        <f>IF(N159="snížená",J159,0)</f>
        <v>0</v>
      </c>
      <c r="BG159" s="144">
        <f>IF(N159="zákl. přenesená",J159,0)</f>
        <v>0</v>
      </c>
      <c r="BH159" s="144">
        <f>IF(N159="sníž. přenesená",J159,0)</f>
        <v>0</v>
      </c>
      <c r="BI159" s="144">
        <f>IF(N159="nulová",J159,0)</f>
        <v>0</v>
      </c>
      <c r="BJ159" s="18" t="s">
        <v>85</v>
      </c>
      <c r="BK159" s="144">
        <f>ROUND(I159*H159,2)</f>
        <v>0</v>
      </c>
      <c r="BL159" s="18" t="s">
        <v>291</v>
      </c>
      <c r="BM159" s="143" t="s">
        <v>1881</v>
      </c>
    </row>
    <row r="160" spans="2:65" s="1" customFormat="1" ht="21.75" customHeight="1">
      <c r="B160" s="33"/>
      <c r="C160" s="132" t="s">
        <v>474</v>
      </c>
      <c r="D160" s="132" t="s">
        <v>168</v>
      </c>
      <c r="E160" s="133" t="s">
        <v>1882</v>
      </c>
      <c r="F160" s="134" t="s">
        <v>1883</v>
      </c>
      <c r="G160" s="135" t="s">
        <v>948</v>
      </c>
      <c r="H160" s="136">
        <v>3</v>
      </c>
      <c r="I160" s="137"/>
      <c r="J160" s="138">
        <f>ROUND(I160*H160,2)</f>
        <v>0</v>
      </c>
      <c r="K160" s="134" t="s">
        <v>172</v>
      </c>
      <c r="L160" s="33"/>
      <c r="M160" s="139" t="s">
        <v>19</v>
      </c>
      <c r="N160" s="140" t="s">
        <v>44</v>
      </c>
      <c r="P160" s="141">
        <f>O160*H160</f>
        <v>0</v>
      </c>
      <c r="Q160" s="141">
        <v>2.92E-2</v>
      </c>
      <c r="R160" s="141">
        <f>Q160*H160</f>
        <v>8.7599999999999997E-2</v>
      </c>
      <c r="S160" s="141">
        <v>0</v>
      </c>
      <c r="T160" s="142">
        <f>S160*H160</f>
        <v>0</v>
      </c>
      <c r="AR160" s="143" t="s">
        <v>291</v>
      </c>
      <c r="AT160" s="143" t="s">
        <v>168</v>
      </c>
      <c r="AU160" s="143" t="s">
        <v>85</v>
      </c>
      <c r="AY160" s="18" t="s">
        <v>166</v>
      </c>
      <c r="BE160" s="144">
        <f>IF(N160="základní",J160,0)</f>
        <v>0</v>
      </c>
      <c r="BF160" s="144">
        <f>IF(N160="snížená",J160,0)</f>
        <v>0</v>
      </c>
      <c r="BG160" s="144">
        <f>IF(N160="zákl. přenesená",J160,0)</f>
        <v>0</v>
      </c>
      <c r="BH160" s="144">
        <f>IF(N160="sníž. přenesená",J160,0)</f>
        <v>0</v>
      </c>
      <c r="BI160" s="144">
        <f>IF(N160="nulová",J160,0)</f>
        <v>0</v>
      </c>
      <c r="BJ160" s="18" t="s">
        <v>85</v>
      </c>
      <c r="BK160" s="144">
        <f>ROUND(I160*H160,2)</f>
        <v>0</v>
      </c>
      <c r="BL160" s="18" t="s">
        <v>291</v>
      </c>
      <c r="BM160" s="143" t="s">
        <v>1884</v>
      </c>
    </row>
    <row r="161" spans="2:65" s="1" customFormat="1">
      <c r="B161" s="33"/>
      <c r="D161" s="145" t="s">
        <v>175</v>
      </c>
      <c r="F161" s="146" t="s">
        <v>1885</v>
      </c>
      <c r="I161" s="147"/>
      <c r="L161" s="33"/>
      <c r="M161" s="148"/>
      <c r="T161" s="54"/>
      <c r="AT161" s="18" t="s">
        <v>175</v>
      </c>
      <c r="AU161" s="18" t="s">
        <v>85</v>
      </c>
    </row>
    <row r="162" spans="2:65" s="1" customFormat="1" ht="24.2" customHeight="1">
      <c r="B162" s="33"/>
      <c r="C162" s="132" t="s">
        <v>479</v>
      </c>
      <c r="D162" s="132" t="s">
        <v>168</v>
      </c>
      <c r="E162" s="133" t="s">
        <v>1886</v>
      </c>
      <c r="F162" s="134" t="s">
        <v>1887</v>
      </c>
      <c r="G162" s="135" t="s">
        <v>257</v>
      </c>
      <c r="H162" s="136">
        <v>491</v>
      </c>
      <c r="I162" s="137"/>
      <c r="J162" s="138">
        <f>ROUND(I162*H162,2)</f>
        <v>0</v>
      </c>
      <c r="K162" s="134" t="s">
        <v>172</v>
      </c>
      <c r="L162" s="33"/>
      <c r="M162" s="139" t="s">
        <v>19</v>
      </c>
      <c r="N162" s="140" t="s">
        <v>44</v>
      </c>
      <c r="P162" s="141">
        <f>O162*H162</f>
        <v>0</v>
      </c>
      <c r="Q162" s="141">
        <v>1.9000000000000001E-4</v>
      </c>
      <c r="R162" s="141">
        <f>Q162*H162</f>
        <v>9.3290000000000012E-2</v>
      </c>
      <c r="S162" s="141">
        <v>0</v>
      </c>
      <c r="T162" s="142">
        <f>S162*H162</f>
        <v>0</v>
      </c>
      <c r="AR162" s="143" t="s">
        <v>291</v>
      </c>
      <c r="AT162" s="143" t="s">
        <v>168</v>
      </c>
      <c r="AU162" s="143" t="s">
        <v>85</v>
      </c>
      <c r="AY162" s="18" t="s">
        <v>166</v>
      </c>
      <c r="BE162" s="144">
        <f>IF(N162="základní",J162,0)</f>
        <v>0</v>
      </c>
      <c r="BF162" s="144">
        <f>IF(N162="snížená",J162,0)</f>
        <v>0</v>
      </c>
      <c r="BG162" s="144">
        <f>IF(N162="zákl. přenesená",J162,0)</f>
        <v>0</v>
      </c>
      <c r="BH162" s="144">
        <f>IF(N162="sníž. přenesená",J162,0)</f>
        <v>0</v>
      </c>
      <c r="BI162" s="144">
        <f>IF(N162="nulová",J162,0)</f>
        <v>0</v>
      </c>
      <c r="BJ162" s="18" t="s">
        <v>85</v>
      </c>
      <c r="BK162" s="144">
        <f>ROUND(I162*H162,2)</f>
        <v>0</v>
      </c>
      <c r="BL162" s="18" t="s">
        <v>291</v>
      </c>
      <c r="BM162" s="143" t="s">
        <v>1888</v>
      </c>
    </row>
    <row r="163" spans="2:65" s="1" customFormat="1">
      <c r="B163" s="33"/>
      <c r="D163" s="145" t="s">
        <v>175</v>
      </c>
      <c r="F163" s="146" t="s">
        <v>1889</v>
      </c>
      <c r="I163" s="147"/>
      <c r="L163" s="33"/>
      <c r="M163" s="148"/>
      <c r="T163" s="54"/>
      <c r="AT163" s="18" t="s">
        <v>175</v>
      </c>
      <c r="AU163" s="18" t="s">
        <v>85</v>
      </c>
    </row>
    <row r="164" spans="2:65" s="1" customFormat="1" ht="21.75" customHeight="1">
      <c r="B164" s="33"/>
      <c r="C164" s="132" t="s">
        <v>487</v>
      </c>
      <c r="D164" s="132" t="s">
        <v>168</v>
      </c>
      <c r="E164" s="133" t="s">
        <v>1890</v>
      </c>
      <c r="F164" s="134" t="s">
        <v>1891</v>
      </c>
      <c r="G164" s="135" t="s">
        <v>257</v>
      </c>
      <c r="H164" s="136">
        <v>491</v>
      </c>
      <c r="I164" s="137"/>
      <c r="J164" s="138">
        <f>ROUND(I164*H164,2)</f>
        <v>0</v>
      </c>
      <c r="K164" s="134" t="s">
        <v>172</v>
      </c>
      <c r="L164" s="33"/>
      <c r="M164" s="139" t="s">
        <v>19</v>
      </c>
      <c r="N164" s="140" t="s">
        <v>44</v>
      </c>
      <c r="P164" s="141">
        <f>O164*H164</f>
        <v>0</v>
      </c>
      <c r="Q164" s="141">
        <v>1.0000000000000001E-5</v>
      </c>
      <c r="R164" s="141">
        <f>Q164*H164</f>
        <v>4.9100000000000003E-3</v>
      </c>
      <c r="S164" s="141">
        <v>0</v>
      </c>
      <c r="T164" s="142">
        <f>S164*H164</f>
        <v>0</v>
      </c>
      <c r="AR164" s="143" t="s">
        <v>291</v>
      </c>
      <c r="AT164" s="143" t="s">
        <v>168</v>
      </c>
      <c r="AU164" s="143" t="s">
        <v>85</v>
      </c>
      <c r="AY164" s="18" t="s">
        <v>166</v>
      </c>
      <c r="BE164" s="144">
        <f>IF(N164="základní",J164,0)</f>
        <v>0</v>
      </c>
      <c r="BF164" s="144">
        <f>IF(N164="snížená",J164,0)</f>
        <v>0</v>
      </c>
      <c r="BG164" s="144">
        <f>IF(N164="zákl. přenesená",J164,0)</f>
        <v>0</v>
      </c>
      <c r="BH164" s="144">
        <f>IF(N164="sníž. přenesená",J164,0)</f>
        <v>0</v>
      </c>
      <c r="BI164" s="144">
        <f>IF(N164="nulová",J164,0)</f>
        <v>0</v>
      </c>
      <c r="BJ164" s="18" t="s">
        <v>85</v>
      </c>
      <c r="BK164" s="144">
        <f>ROUND(I164*H164,2)</f>
        <v>0</v>
      </c>
      <c r="BL164" s="18" t="s">
        <v>291</v>
      </c>
      <c r="BM164" s="143" t="s">
        <v>1892</v>
      </c>
    </row>
    <row r="165" spans="2:65" s="1" customFormat="1">
      <c r="B165" s="33"/>
      <c r="D165" s="145" t="s">
        <v>175</v>
      </c>
      <c r="F165" s="146" t="s">
        <v>1893</v>
      </c>
      <c r="I165" s="147"/>
      <c r="L165" s="33"/>
      <c r="M165" s="148"/>
      <c r="T165" s="54"/>
      <c r="AT165" s="18" t="s">
        <v>175</v>
      </c>
      <c r="AU165" s="18" t="s">
        <v>85</v>
      </c>
    </row>
    <row r="166" spans="2:65" s="1" customFormat="1" ht="24.2" customHeight="1">
      <c r="B166" s="33"/>
      <c r="C166" s="132" t="s">
        <v>493</v>
      </c>
      <c r="D166" s="132" t="s">
        <v>168</v>
      </c>
      <c r="E166" s="133" t="s">
        <v>1894</v>
      </c>
      <c r="F166" s="134" t="s">
        <v>1895</v>
      </c>
      <c r="G166" s="135" t="s">
        <v>1049</v>
      </c>
      <c r="H166" s="187"/>
      <c r="I166" s="137"/>
      <c r="J166" s="138">
        <f>ROUND(I166*H166,2)</f>
        <v>0</v>
      </c>
      <c r="K166" s="134" t="s">
        <v>172</v>
      </c>
      <c r="L166" s="33"/>
      <c r="M166" s="139" t="s">
        <v>19</v>
      </c>
      <c r="N166" s="140" t="s">
        <v>44</v>
      </c>
      <c r="P166" s="141">
        <f>O166*H166</f>
        <v>0</v>
      </c>
      <c r="Q166" s="141">
        <v>0</v>
      </c>
      <c r="R166" s="141">
        <f>Q166*H166</f>
        <v>0</v>
      </c>
      <c r="S166" s="141">
        <v>0</v>
      </c>
      <c r="T166" s="142">
        <f>S166*H166</f>
        <v>0</v>
      </c>
      <c r="AR166" s="143" t="s">
        <v>291</v>
      </c>
      <c r="AT166" s="143" t="s">
        <v>168</v>
      </c>
      <c r="AU166" s="143" t="s">
        <v>85</v>
      </c>
      <c r="AY166" s="18" t="s">
        <v>166</v>
      </c>
      <c r="BE166" s="144">
        <f>IF(N166="základní",J166,0)</f>
        <v>0</v>
      </c>
      <c r="BF166" s="144">
        <f>IF(N166="snížená",J166,0)</f>
        <v>0</v>
      </c>
      <c r="BG166" s="144">
        <f>IF(N166="zákl. přenesená",J166,0)</f>
        <v>0</v>
      </c>
      <c r="BH166" s="144">
        <f>IF(N166="sníž. přenesená",J166,0)</f>
        <v>0</v>
      </c>
      <c r="BI166" s="144">
        <f>IF(N166="nulová",J166,0)</f>
        <v>0</v>
      </c>
      <c r="BJ166" s="18" t="s">
        <v>85</v>
      </c>
      <c r="BK166" s="144">
        <f>ROUND(I166*H166,2)</f>
        <v>0</v>
      </c>
      <c r="BL166" s="18" t="s">
        <v>291</v>
      </c>
      <c r="BM166" s="143" t="s">
        <v>1896</v>
      </c>
    </row>
    <row r="167" spans="2:65" s="1" customFormat="1">
      <c r="B167" s="33"/>
      <c r="D167" s="145" t="s">
        <v>175</v>
      </c>
      <c r="F167" s="146" t="s">
        <v>1897</v>
      </c>
      <c r="I167" s="147"/>
      <c r="L167" s="33"/>
      <c r="M167" s="148"/>
      <c r="T167" s="54"/>
      <c r="AT167" s="18" t="s">
        <v>175</v>
      </c>
      <c r="AU167" s="18" t="s">
        <v>85</v>
      </c>
    </row>
    <row r="168" spans="2:65" s="11" customFormat="1" ht="22.9" customHeight="1">
      <c r="B168" s="120"/>
      <c r="D168" s="121" t="s">
        <v>71</v>
      </c>
      <c r="E168" s="130" t="s">
        <v>1898</v>
      </c>
      <c r="F168" s="130" t="s">
        <v>1899</v>
      </c>
      <c r="I168" s="123"/>
      <c r="J168" s="131">
        <f>BK168</f>
        <v>0</v>
      </c>
      <c r="L168" s="120"/>
      <c r="M168" s="125"/>
      <c r="P168" s="126">
        <f>SUM(P169:P174)</f>
        <v>0</v>
      </c>
      <c r="R168" s="126">
        <f>SUM(R169:R174)</f>
        <v>2.7899999999999999E-3</v>
      </c>
      <c r="T168" s="127">
        <f>SUM(T169:T174)</f>
        <v>0</v>
      </c>
      <c r="AR168" s="121" t="s">
        <v>85</v>
      </c>
      <c r="AT168" s="128" t="s">
        <v>71</v>
      </c>
      <c r="AU168" s="128" t="s">
        <v>79</v>
      </c>
      <c r="AY168" s="121" t="s">
        <v>166</v>
      </c>
      <c r="BK168" s="129">
        <f>SUM(BK169:BK174)</f>
        <v>0</v>
      </c>
    </row>
    <row r="169" spans="2:65" s="1" customFormat="1" ht="16.5" customHeight="1">
      <c r="B169" s="33"/>
      <c r="C169" s="132" t="s">
        <v>498</v>
      </c>
      <c r="D169" s="132" t="s">
        <v>168</v>
      </c>
      <c r="E169" s="133" t="s">
        <v>1900</v>
      </c>
      <c r="F169" s="134" t="s">
        <v>1901</v>
      </c>
      <c r="G169" s="135" t="s">
        <v>265</v>
      </c>
      <c r="H169" s="136">
        <v>9</v>
      </c>
      <c r="I169" s="137"/>
      <c r="J169" s="138">
        <f>ROUND(I169*H169,2)</f>
        <v>0</v>
      </c>
      <c r="K169" s="134" t="s">
        <v>172</v>
      </c>
      <c r="L169" s="33"/>
      <c r="M169" s="139" t="s">
        <v>19</v>
      </c>
      <c r="N169" s="140" t="s">
        <v>44</v>
      </c>
      <c r="P169" s="141">
        <f>O169*H169</f>
        <v>0</v>
      </c>
      <c r="Q169" s="141">
        <v>3.1E-4</v>
      </c>
      <c r="R169" s="141">
        <f>Q169*H169</f>
        <v>2.7899999999999999E-3</v>
      </c>
      <c r="S169" s="141">
        <v>0</v>
      </c>
      <c r="T169" s="142">
        <f>S169*H169</f>
        <v>0</v>
      </c>
      <c r="AR169" s="143" t="s">
        <v>291</v>
      </c>
      <c r="AT169" s="143" t="s">
        <v>168</v>
      </c>
      <c r="AU169" s="143" t="s">
        <v>85</v>
      </c>
      <c r="AY169" s="18" t="s">
        <v>166</v>
      </c>
      <c r="BE169" s="144">
        <f>IF(N169="základní",J169,0)</f>
        <v>0</v>
      </c>
      <c r="BF169" s="144">
        <f>IF(N169="snížená",J169,0)</f>
        <v>0</v>
      </c>
      <c r="BG169" s="144">
        <f>IF(N169="zákl. přenesená",J169,0)</f>
        <v>0</v>
      </c>
      <c r="BH169" s="144">
        <f>IF(N169="sníž. přenesená",J169,0)</f>
        <v>0</v>
      </c>
      <c r="BI169" s="144">
        <f>IF(N169="nulová",J169,0)</f>
        <v>0</v>
      </c>
      <c r="BJ169" s="18" t="s">
        <v>85</v>
      </c>
      <c r="BK169" s="144">
        <f>ROUND(I169*H169,2)</f>
        <v>0</v>
      </c>
      <c r="BL169" s="18" t="s">
        <v>291</v>
      </c>
      <c r="BM169" s="143" t="s">
        <v>1902</v>
      </c>
    </row>
    <row r="170" spans="2:65" s="1" customFormat="1">
      <c r="B170" s="33"/>
      <c r="D170" s="145" t="s">
        <v>175</v>
      </c>
      <c r="F170" s="146" t="s">
        <v>1903</v>
      </c>
      <c r="I170" s="147"/>
      <c r="L170" s="33"/>
      <c r="M170" s="148"/>
      <c r="T170" s="54"/>
      <c r="AT170" s="18" t="s">
        <v>175</v>
      </c>
      <c r="AU170" s="18" t="s">
        <v>85</v>
      </c>
    </row>
    <row r="171" spans="2:65" s="12" customFormat="1">
      <c r="B171" s="149"/>
      <c r="D171" s="150" t="s">
        <v>177</v>
      </c>
      <c r="E171" s="151" t="s">
        <v>19</v>
      </c>
      <c r="F171" s="152" t="s">
        <v>1904</v>
      </c>
      <c r="H171" s="151" t="s">
        <v>19</v>
      </c>
      <c r="I171" s="153"/>
      <c r="L171" s="149"/>
      <c r="M171" s="154"/>
      <c r="T171" s="155"/>
      <c r="AT171" s="151" t="s">
        <v>177</v>
      </c>
      <c r="AU171" s="151" t="s">
        <v>85</v>
      </c>
      <c r="AV171" s="12" t="s">
        <v>79</v>
      </c>
      <c r="AW171" s="12" t="s">
        <v>33</v>
      </c>
      <c r="AX171" s="12" t="s">
        <v>72</v>
      </c>
      <c r="AY171" s="151" t="s">
        <v>166</v>
      </c>
    </row>
    <row r="172" spans="2:65" s="13" customFormat="1">
      <c r="B172" s="156"/>
      <c r="D172" s="150" t="s">
        <v>177</v>
      </c>
      <c r="E172" s="157" t="s">
        <v>19</v>
      </c>
      <c r="F172" s="158" t="s">
        <v>237</v>
      </c>
      <c r="H172" s="159">
        <v>9</v>
      </c>
      <c r="I172" s="160"/>
      <c r="L172" s="156"/>
      <c r="M172" s="161"/>
      <c r="T172" s="162"/>
      <c r="AT172" s="157" t="s">
        <v>177</v>
      </c>
      <c r="AU172" s="157" t="s">
        <v>85</v>
      </c>
      <c r="AV172" s="13" t="s">
        <v>85</v>
      </c>
      <c r="AW172" s="13" t="s">
        <v>33</v>
      </c>
      <c r="AX172" s="13" t="s">
        <v>79</v>
      </c>
      <c r="AY172" s="157" t="s">
        <v>166</v>
      </c>
    </row>
    <row r="173" spans="2:65" s="1" customFormat="1" ht="24.2" customHeight="1">
      <c r="B173" s="33"/>
      <c r="C173" s="132" t="s">
        <v>513</v>
      </c>
      <c r="D173" s="132" t="s">
        <v>168</v>
      </c>
      <c r="E173" s="133" t="s">
        <v>1905</v>
      </c>
      <c r="F173" s="134" t="s">
        <v>1906</v>
      </c>
      <c r="G173" s="135" t="s">
        <v>1049</v>
      </c>
      <c r="H173" s="187"/>
      <c r="I173" s="137"/>
      <c r="J173" s="138">
        <f>ROUND(I173*H173,2)</f>
        <v>0</v>
      </c>
      <c r="K173" s="134" t="s">
        <v>172</v>
      </c>
      <c r="L173" s="33"/>
      <c r="M173" s="139" t="s">
        <v>19</v>
      </c>
      <c r="N173" s="140" t="s">
        <v>44</v>
      </c>
      <c r="P173" s="141">
        <f>O173*H173</f>
        <v>0</v>
      </c>
      <c r="Q173" s="141">
        <v>0</v>
      </c>
      <c r="R173" s="141">
        <f>Q173*H173</f>
        <v>0</v>
      </c>
      <c r="S173" s="141">
        <v>0</v>
      </c>
      <c r="T173" s="142">
        <f>S173*H173</f>
        <v>0</v>
      </c>
      <c r="AR173" s="143" t="s">
        <v>291</v>
      </c>
      <c r="AT173" s="143" t="s">
        <v>168</v>
      </c>
      <c r="AU173" s="143" t="s">
        <v>85</v>
      </c>
      <c r="AY173" s="18" t="s">
        <v>166</v>
      </c>
      <c r="BE173" s="144">
        <f>IF(N173="základní",J173,0)</f>
        <v>0</v>
      </c>
      <c r="BF173" s="144">
        <f>IF(N173="snížená",J173,0)</f>
        <v>0</v>
      </c>
      <c r="BG173" s="144">
        <f>IF(N173="zákl. přenesená",J173,0)</f>
        <v>0</v>
      </c>
      <c r="BH173" s="144">
        <f>IF(N173="sníž. přenesená",J173,0)</f>
        <v>0</v>
      </c>
      <c r="BI173" s="144">
        <f>IF(N173="nulová",J173,0)</f>
        <v>0</v>
      </c>
      <c r="BJ173" s="18" t="s">
        <v>85</v>
      </c>
      <c r="BK173" s="144">
        <f>ROUND(I173*H173,2)</f>
        <v>0</v>
      </c>
      <c r="BL173" s="18" t="s">
        <v>291</v>
      </c>
      <c r="BM173" s="143" t="s">
        <v>1907</v>
      </c>
    </row>
    <row r="174" spans="2:65" s="1" customFormat="1">
      <c r="B174" s="33"/>
      <c r="D174" s="145" t="s">
        <v>175</v>
      </c>
      <c r="F174" s="146" t="s">
        <v>1908</v>
      </c>
      <c r="I174" s="147"/>
      <c r="L174" s="33"/>
      <c r="M174" s="148"/>
      <c r="T174" s="54"/>
      <c r="AT174" s="18" t="s">
        <v>175</v>
      </c>
      <c r="AU174" s="18" t="s">
        <v>85</v>
      </c>
    </row>
    <row r="175" spans="2:65" s="11" customFormat="1" ht="22.9" customHeight="1">
      <c r="B175" s="120"/>
      <c r="D175" s="121" t="s">
        <v>71</v>
      </c>
      <c r="E175" s="130" t="s">
        <v>1909</v>
      </c>
      <c r="F175" s="130" t="s">
        <v>1910</v>
      </c>
      <c r="I175" s="123"/>
      <c r="J175" s="131">
        <f>BK175</f>
        <v>0</v>
      </c>
      <c r="L175" s="120"/>
      <c r="M175" s="125"/>
      <c r="P175" s="126">
        <f>SUM(P176:P185)</f>
        <v>0</v>
      </c>
      <c r="R175" s="126">
        <f>SUM(R176:R185)</f>
        <v>2.3000000000000001E-4</v>
      </c>
      <c r="T175" s="127">
        <f>SUM(T176:T185)</f>
        <v>0</v>
      </c>
      <c r="AR175" s="121" t="s">
        <v>85</v>
      </c>
      <c r="AT175" s="128" t="s">
        <v>71</v>
      </c>
      <c r="AU175" s="128" t="s">
        <v>79</v>
      </c>
      <c r="AY175" s="121" t="s">
        <v>166</v>
      </c>
      <c r="BK175" s="129">
        <f>SUM(BK176:BK185)</f>
        <v>0</v>
      </c>
    </row>
    <row r="176" spans="2:65" s="1" customFormat="1" ht="21.75" customHeight="1">
      <c r="B176" s="33"/>
      <c r="C176" s="132" t="s">
        <v>568</v>
      </c>
      <c r="D176" s="132" t="s">
        <v>168</v>
      </c>
      <c r="E176" s="133" t="s">
        <v>1911</v>
      </c>
      <c r="F176" s="134" t="s">
        <v>1912</v>
      </c>
      <c r="G176" s="135" t="s">
        <v>265</v>
      </c>
      <c r="H176" s="136">
        <v>2</v>
      </c>
      <c r="I176" s="137"/>
      <c r="J176" s="138">
        <f>ROUND(I176*H176,2)</f>
        <v>0</v>
      </c>
      <c r="K176" s="134" t="s">
        <v>172</v>
      </c>
      <c r="L176" s="33"/>
      <c r="M176" s="139" t="s">
        <v>19</v>
      </c>
      <c r="N176" s="140" t="s">
        <v>44</v>
      </c>
      <c r="P176" s="141">
        <f>O176*H176</f>
        <v>0</v>
      </c>
      <c r="Q176" s="141">
        <v>1.0000000000000001E-5</v>
      </c>
      <c r="R176" s="141">
        <f>Q176*H176</f>
        <v>2.0000000000000002E-5</v>
      </c>
      <c r="S176" s="141">
        <v>0</v>
      </c>
      <c r="T176" s="142">
        <f>S176*H176</f>
        <v>0</v>
      </c>
      <c r="AR176" s="143" t="s">
        <v>291</v>
      </c>
      <c r="AT176" s="143" t="s">
        <v>168</v>
      </c>
      <c r="AU176" s="143" t="s">
        <v>85</v>
      </c>
      <c r="AY176" s="18" t="s">
        <v>166</v>
      </c>
      <c r="BE176" s="144">
        <f>IF(N176="základní",J176,0)</f>
        <v>0</v>
      </c>
      <c r="BF176" s="144">
        <f>IF(N176="snížená",J176,0)</f>
        <v>0</v>
      </c>
      <c r="BG176" s="144">
        <f>IF(N176="zákl. přenesená",J176,0)</f>
        <v>0</v>
      </c>
      <c r="BH176" s="144">
        <f>IF(N176="sníž. přenesená",J176,0)</f>
        <v>0</v>
      </c>
      <c r="BI176" s="144">
        <f>IF(N176="nulová",J176,0)</f>
        <v>0</v>
      </c>
      <c r="BJ176" s="18" t="s">
        <v>85</v>
      </c>
      <c r="BK176" s="144">
        <f>ROUND(I176*H176,2)</f>
        <v>0</v>
      </c>
      <c r="BL176" s="18" t="s">
        <v>291</v>
      </c>
      <c r="BM176" s="143" t="s">
        <v>1913</v>
      </c>
    </row>
    <row r="177" spans="2:65" s="1" customFormat="1">
      <c r="B177" s="33"/>
      <c r="D177" s="145" t="s">
        <v>175</v>
      </c>
      <c r="F177" s="146" t="s">
        <v>1914</v>
      </c>
      <c r="I177" s="147"/>
      <c r="L177" s="33"/>
      <c r="M177" s="148"/>
      <c r="T177" s="54"/>
      <c r="AT177" s="18" t="s">
        <v>175</v>
      </c>
      <c r="AU177" s="18" t="s">
        <v>85</v>
      </c>
    </row>
    <row r="178" spans="2:65" s="1" customFormat="1" ht="21.75" customHeight="1">
      <c r="B178" s="33"/>
      <c r="C178" s="132" t="s">
        <v>573</v>
      </c>
      <c r="D178" s="132" t="s">
        <v>168</v>
      </c>
      <c r="E178" s="133" t="s">
        <v>1915</v>
      </c>
      <c r="F178" s="134" t="s">
        <v>1916</v>
      </c>
      <c r="G178" s="135" t="s">
        <v>265</v>
      </c>
      <c r="H178" s="136">
        <v>2</v>
      </c>
      <c r="I178" s="137"/>
      <c r="J178" s="138">
        <f>ROUND(I178*H178,2)</f>
        <v>0</v>
      </c>
      <c r="K178" s="134" t="s">
        <v>172</v>
      </c>
      <c r="L178" s="33"/>
      <c r="M178" s="139" t="s">
        <v>19</v>
      </c>
      <c r="N178" s="140" t="s">
        <v>44</v>
      </c>
      <c r="P178" s="141">
        <f>O178*H178</f>
        <v>0</v>
      </c>
      <c r="Q178" s="141">
        <v>1.0000000000000001E-5</v>
      </c>
      <c r="R178" s="141">
        <f>Q178*H178</f>
        <v>2.0000000000000002E-5</v>
      </c>
      <c r="S178" s="141">
        <v>0</v>
      </c>
      <c r="T178" s="142">
        <f>S178*H178</f>
        <v>0</v>
      </c>
      <c r="AR178" s="143" t="s">
        <v>291</v>
      </c>
      <c r="AT178" s="143" t="s">
        <v>168</v>
      </c>
      <c r="AU178" s="143" t="s">
        <v>85</v>
      </c>
      <c r="AY178" s="18" t="s">
        <v>166</v>
      </c>
      <c r="BE178" s="144">
        <f>IF(N178="základní",J178,0)</f>
        <v>0</v>
      </c>
      <c r="BF178" s="144">
        <f>IF(N178="snížená",J178,0)</f>
        <v>0</v>
      </c>
      <c r="BG178" s="144">
        <f>IF(N178="zákl. přenesená",J178,0)</f>
        <v>0</v>
      </c>
      <c r="BH178" s="144">
        <f>IF(N178="sníž. přenesená",J178,0)</f>
        <v>0</v>
      </c>
      <c r="BI178" s="144">
        <f>IF(N178="nulová",J178,0)</f>
        <v>0</v>
      </c>
      <c r="BJ178" s="18" t="s">
        <v>85</v>
      </c>
      <c r="BK178" s="144">
        <f>ROUND(I178*H178,2)</f>
        <v>0</v>
      </c>
      <c r="BL178" s="18" t="s">
        <v>291</v>
      </c>
      <c r="BM178" s="143" t="s">
        <v>1917</v>
      </c>
    </row>
    <row r="179" spans="2:65" s="1" customFormat="1">
      <c r="B179" s="33"/>
      <c r="D179" s="145" t="s">
        <v>175</v>
      </c>
      <c r="F179" s="146" t="s">
        <v>1918</v>
      </c>
      <c r="I179" s="147"/>
      <c r="L179" s="33"/>
      <c r="M179" s="148"/>
      <c r="T179" s="54"/>
      <c r="AT179" s="18" t="s">
        <v>175</v>
      </c>
      <c r="AU179" s="18" t="s">
        <v>85</v>
      </c>
    </row>
    <row r="180" spans="2:65" s="1" customFormat="1" ht="21.75" customHeight="1">
      <c r="B180" s="33"/>
      <c r="C180" s="132" t="s">
        <v>578</v>
      </c>
      <c r="D180" s="132" t="s">
        <v>168</v>
      </c>
      <c r="E180" s="133" t="s">
        <v>1919</v>
      </c>
      <c r="F180" s="134" t="s">
        <v>1920</v>
      </c>
      <c r="G180" s="135" t="s">
        <v>265</v>
      </c>
      <c r="H180" s="136">
        <v>2</v>
      </c>
      <c r="I180" s="137"/>
      <c r="J180" s="138">
        <f>ROUND(I180*H180,2)</f>
        <v>0</v>
      </c>
      <c r="K180" s="134" t="s">
        <v>172</v>
      </c>
      <c r="L180" s="33"/>
      <c r="M180" s="139" t="s">
        <v>19</v>
      </c>
      <c r="N180" s="140" t="s">
        <v>44</v>
      </c>
      <c r="P180" s="141">
        <f>O180*H180</f>
        <v>0</v>
      </c>
      <c r="Q180" s="141">
        <v>2.0000000000000002E-5</v>
      </c>
      <c r="R180" s="141">
        <f>Q180*H180</f>
        <v>4.0000000000000003E-5</v>
      </c>
      <c r="S180" s="141">
        <v>0</v>
      </c>
      <c r="T180" s="142">
        <f>S180*H180</f>
        <v>0</v>
      </c>
      <c r="AR180" s="143" t="s">
        <v>291</v>
      </c>
      <c r="AT180" s="143" t="s">
        <v>168</v>
      </c>
      <c r="AU180" s="143" t="s">
        <v>85</v>
      </c>
      <c r="AY180" s="18" t="s">
        <v>166</v>
      </c>
      <c r="BE180" s="144">
        <f>IF(N180="základní",J180,0)</f>
        <v>0</v>
      </c>
      <c r="BF180" s="144">
        <f>IF(N180="snížená",J180,0)</f>
        <v>0</v>
      </c>
      <c r="BG180" s="144">
        <f>IF(N180="zákl. přenesená",J180,0)</f>
        <v>0</v>
      </c>
      <c r="BH180" s="144">
        <f>IF(N180="sníž. přenesená",J180,0)</f>
        <v>0</v>
      </c>
      <c r="BI180" s="144">
        <f>IF(N180="nulová",J180,0)</f>
        <v>0</v>
      </c>
      <c r="BJ180" s="18" t="s">
        <v>85</v>
      </c>
      <c r="BK180" s="144">
        <f>ROUND(I180*H180,2)</f>
        <v>0</v>
      </c>
      <c r="BL180" s="18" t="s">
        <v>291</v>
      </c>
      <c r="BM180" s="143" t="s">
        <v>1921</v>
      </c>
    </row>
    <row r="181" spans="2:65" s="1" customFormat="1">
      <c r="B181" s="33"/>
      <c r="D181" s="145" t="s">
        <v>175</v>
      </c>
      <c r="F181" s="146" t="s">
        <v>1922</v>
      </c>
      <c r="I181" s="147"/>
      <c r="L181" s="33"/>
      <c r="M181" s="148"/>
      <c r="T181" s="54"/>
      <c r="AT181" s="18" t="s">
        <v>175</v>
      </c>
      <c r="AU181" s="18" t="s">
        <v>85</v>
      </c>
    </row>
    <row r="182" spans="2:65" s="1" customFormat="1" ht="21.75" customHeight="1">
      <c r="B182" s="33"/>
      <c r="C182" s="132" t="s">
        <v>583</v>
      </c>
      <c r="D182" s="132" t="s">
        <v>168</v>
      </c>
      <c r="E182" s="133" t="s">
        <v>1923</v>
      </c>
      <c r="F182" s="134" t="s">
        <v>1924</v>
      </c>
      <c r="G182" s="135" t="s">
        <v>265</v>
      </c>
      <c r="H182" s="136">
        <v>5</v>
      </c>
      <c r="I182" s="137"/>
      <c r="J182" s="138">
        <f>ROUND(I182*H182,2)</f>
        <v>0</v>
      </c>
      <c r="K182" s="134" t="s">
        <v>172</v>
      </c>
      <c r="L182" s="33"/>
      <c r="M182" s="139" t="s">
        <v>19</v>
      </c>
      <c r="N182" s="140" t="s">
        <v>44</v>
      </c>
      <c r="P182" s="141">
        <f>O182*H182</f>
        <v>0</v>
      </c>
      <c r="Q182" s="141">
        <v>1.0000000000000001E-5</v>
      </c>
      <c r="R182" s="141">
        <f>Q182*H182</f>
        <v>5.0000000000000002E-5</v>
      </c>
      <c r="S182" s="141">
        <v>0</v>
      </c>
      <c r="T182" s="142">
        <f>S182*H182</f>
        <v>0</v>
      </c>
      <c r="AR182" s="143" t="s">
        <v>291</v>
      </c>
      <c r="AT182" s="143" t="s">
        <v>168</v>
      </c>
      <c r="AU182" s="143" t="s">
        <v>85</v>
      </c>
      <c r="AY182" s="18" t="s">
        <v>166</v>
      </c>
      <c r="BE182" s="144">
        <f>IF(N182="základní",J182,0)</f>
        <v>0</v>
      </c>
      <c r="BF182" s="144">
        <f>IF(N182="snížená",J182,0)</f>
        <v>0</v>
      </c>
      <c r="BG182" s="144">
        <f>IF(N182="zákl. přenesená",J182,0)</f>
        <v>0</v>
      </c>
      <c r="BH182" s="144">
        <f>IF(N182="sníž. přenesená",J182,0)</f>
        <v>0</v>
      </c>
      <c r="BI182" s="144">
        <f>IF(N182="nulová",J182,0)</f>
        <v>0</v>
      </c>
      <c r="BJ182" s="18" t="s">
        <v>85</v>
      </c>
      <c r="BK182" s="144">
        <f>ROUND(I182*H182,2)</f>
        <v>0</v>
      </c>
      <c r="BL182" s="18" t="s">
        <v>291</v>
      </c>
      <c r="BM182" s="143" t="s">
        <v>1925</v>
      </c>
    </row>
    <row r="183" spans="2:65" s="1" customFormat="1">
      <c r="B183" s="33"/>
      <c r="D183" s="145" t="s">
        <v>175</v>
      </c>
      <c r="F183" s="146" t="s">
        <v>1926</v>
      </c>
      <c r="I183" s="147"/>
      <c r="L183" s="33"/>
      <c r="M183" s="148"/>
      <c r="T183" s="54"/>
      <c r="AT183" s="18" t="s">
        <v>175</v>
      </c>
      <c r="AU183" s="18" t="s">
        <v>85</v>
      </c>
    </row>
    <row r="184" spans="2:65" s="1" customFormat="1" ht="21.75" customHeight="1">
      <c r="B184" s="33"/>
      <c r="C184" s="132" t="s">
        <v>588</v>
      </c>
      <c r="D184" s="132" t="s">
        <v>168</v>
      </c>
      <c r="E184" s="133" t="s">
        <v>1927</v>
      </c>
      <c r="F184" s="134" t="s">
        <v>1928</v>
      </c>
      <c r="G184" s="135" t="s">
        <v>265</v>
      </c>
      <c r="H184" s="136">
        <v>10</v>
      </c>
      <c r="I184" s="137"/>
      <c r="J184" s="138">
        <f>ROUND(I184*H184,2)</f>
        <v>0</v>
      </c>
      <c r="K184" s="134" t="s">
        <v>172</v>
      </c>
      <c r="L184" s="33"/>
      <c r="M184" s="139" t="s">
        <v>19</v>
      </c>
      <c r="N184" s="140" t="s">
        <v>44</v>
      </c>
      <c r="P184" s="141">
        <f>O184*H184</f>
        <v>0</v>
      </c>
      <c r="Q184" s="141">
        <v>1.0000000000000001E-5</v>
      </c>
      <c r="R184" s="141">
        <f>Q184*H184</f>
        <v>1E-4</v>
      </c>
      <c r="S184" s="141">
        <v>0</v>
      </c>
      <c r="T184" s="142">
        <f>S184*H184</f>
        <v>0</v>
      </c>
      <c r="AR184" s="143" t="s">
        <v>291</v>
      </c>
      <c r="AT184" s="143" t="s">
        <v>168</v>
      </c>
      <c r="AU184" s="143" t="s">
        <v>85</v>
      </c>
      <c r="AY184" s="18" t="s">
        <v>166</v>
      </c>
      <c r="BE184" s="144">
        <f>IF(N184="základní",J184,0)</f>
        <v>0</v>
      </c>
      <c r="BF184" s="144">
        <f>IF(N184="snížená",J184,0)</f>
        <v>0</v>
      </c>
      <c r="BG184" s="144">
        <f>IF(N184="zákl. přenesená",J184,0)</f>
        <v>0</v>
      </c>
      <c r="BH184" s="144">
        <f>IF(N184="sníž. přenesená",J184,0)</f>
        <v>0</v>
      </c>
      <c r="BI184" s="144">
        <f>IF(N184="nulová",J184,0)</f>
        <v>0</v>
      </c>
      <c r="BJ184" s="18" t="s">
        <v>85</v>
      </c>
      <c r="BK184" s="144">
        <f>ROUND(I184*H184,2)</f>
        <v>0</v>
      </c>
      <c r="BL184" s="18" t="s">
        <v>291</v>
      </c>
      <c r="BM184" s="143" t="s">
        <v>1929</v>
      </c>
    </row>
    <row r="185" spans="2:65" s="1" customFormat="1">
      <c r="B185" s="33"/>
      <c r="D185" s="145" t="s">
        <v>175</v>
      </c>
      <c r="F185" s="146" t="s">
        <v>1930</v>
      </c>
      <c r="I185" s="147"/>
      <c r="L185" s="33"/>
      <c r="M185" s="189"/>
      <c r="N185" s="190"/>
      <c r="O185" s="190"/>
      <c r="P185" s="190"/>
      <c r="Q185" s="190"/>
      <c r="R185" s="190"/>
      <c r="S185" s="190"/>
      <c r="T185" s="191"/>
      <c r="AT185" s="18" t="s">
        <v>175</v>
      </c>
      <c r="AU185" s="18" t="s">
        <v>85</v>
      </c>
    </row>
    <row r="186" spans="2:65" s="1" customFormat="1" ht="6.95" customHeight="1">
      <c r="B186" s="42"/>
      <c r="C186" s="43"/>
      <c r="D186" s="43"/>
      <c r="E186" s="43"/>
      <c r="F186" s="43"/>
      <c r="G186" s="43"/>
      <c r="H186" s="43"/>
      <c r="I186" s="43"/>
      <c r="J186" s="43"/>
      <c r="K186" s="43"/>
      <c r="L186" s="33"/>
    </row>
  </sheetData>
  <sheetProtection algorithmName="SHA-512" hashValue="pI8usvLlQoUR3UbPUDanoO9uQRe4JcaHbgcHDXK3CHZPl8ravJ6KIuP0TU9/qV8oZVY19zmPVGo1yAV6esAtHw==" saltValue="ZMGnxNOd3ktpCl806mDV/Vh9eJZWAxNgdRd2XyTPlAa5/PQKHRIeZYpNuMmOp09XGVB78gznhd8CgbO7VATQ9g==" spinCount="100000" sheet="1" objects="1" scenarios="1" formatColumns="0" formatRows="0" autoFilter="0"/>
  <autoFilter ref="C94:K185"/>
  <mergeCells count="12">
    <mergeCell ref="E87:H87"/>
    <mergeCell ref="L2:V2"/>
    <mergeCell ref="E50:H50"/>
    <mergeCell ref="E52:H52"/>
    <mergeCell ref="E54:H54"/>
    <mergeCell ref="E83:H83"/>
    <mergeCell ref="E85:H85"/>
    <mergeCell ref="E7:H7"/>
    <mergeCell ref="E9:H9"/>
    <mergeCell ref="E11:H11"/>
    <mergeCell ref="E20:H20"/>
    <mergeCell ref="E29:H29"/>
  </mergeCells>
  <hyperlinks>
    <hyperlink ref="F99" r:id="rId1"/>
    <hyperlink ref="F105" r:id="rId2"/>
    <hyperlink ref="F108" r:id="rId3"/>
    <hyperlink ref="F110" r:id="rId4"/>
    <hyperlink ref="F112" r:id="rId5"/>
    <hyperlink ref="F114" r:id="rId6"/>
    <hyperlink ref="F117" r:id="rId7"/>
    <hyperlink ref="F120" r:id="rId8"/>
    <hyperlink ref="F124" r:id="rId9"/>
    <hyperlink ref="F126" r:id="rId10"/>
    <hyperlink ref="F129" r:id="rId11"/>
    <hyperlink ref="F132" r:id="rId12"/>
    <hyperlink ref="F137" r:id="rId13"/>
    <hyperlink ref="F139" r:id="rId14"/>
    <hyperlink ref="F141" r:id="rId15"/>
    <hyperlink ref="F143" r:id="rId16"/>
    <hyperlink ref="F145" r:id="rId17"/>
    <hyperlink ref="F147" r:id="rId18"/>
    <hyperlink ref="F149" r:id="rId19"/>
    <hyperlink ref="F151" r:id="rId20"/>
    <hyperlink ref="F154" r:id="rId21"/>
    <hyperlink ref="F156" r:id="rId22"/>
    <hyperlink ref="F158" r:id="rId23"/>
    <hyperlink ref="F161" r:id="rId24"/>
    <hyperlink ref="F163" r:id="rId25"/>
    <hyperlink ref="F165" r:id="rId26"/>
    <hyperlink ref="F167" r:id="rId27"/>
    <hyperlink ref="F170" r:id="rId28"/>
    <hyperlink ref="F174" r:id="rId29"/>
    <hyperlink ref="F177" r:id="rId30"/>
    <hyperlink ref="F179" r:id="rId31"/>
    <hyperlink ref="F181" r:id="rId32"/>
    <hyperlink ref="F183" r:id="rId33"/>
    <hyperlink ref="F185" r:id="rId34"/>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3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279"/>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95"/>
      <c r="M2" s="395"/>
      <c r="N2" s="395"/>
      <c r="O2" s="395"/>
      <c r="P2" s="395"/>
      <c r="Q2" s="395"/>
      <c r="R2" s="395"/>
      <c r="S2" s="395"/>
      <c r="T2" s="395"/>
      <c r="U2" s="395"/>
      <c r="V2" s="395"/>
      <c r="AT2" s="18" t="s">
        <v>92</v>
      </c>
    </row>
    <row r="3" spans="2:46" ht="6.95" customHeight="1">
      <c r="B3" s="19"/>
      <c r="C3" s="20"/>
      <c r="D3" s="20"/>
      <c r="E3" s="20"/>
      <c r="F3" s="20"/>
      <c r="G3" s="20"/>
      <c r="H3" s="20"/>
      <c r="I3" s="20"/>
      <c r="J3" s="20"/>
      <c r="K3" s="20"/>
      <c r="L3" s="21"/>
      <c r="AT3" s="18" t="s">
        <v>79</v>
      </c>
    </row>
    <row r="4" spans="2:46" ht="24.95" customHeight="1">
      <c r="B4" s="21"/>
      <c r="D4" s="22" t="s">
        <v>122</v>
      </c>
      <c r="L4" s="21"/>
      <c r="M4" s="91" t="s">
        <v>10</v>
      </c>
      <c r="AT4" s="18" t="s">
        <v>4</v>
      </c>
    </row>
    <row r="5" spans="2:46" ht="6.95" customHeight="1">
      <c r="B5" s="21"/>
      <c r="L5" s="21"/>
    </row>
    <row r="6" spans="2:46" ht="12" customHeight="1">
      <c r="B6" s="21"/>
      <c r="D6" s="28" t="s">
        <v>16</v>
      </c>
      <c r="L6" s="21"/>
    </row>
    <row r="7" spans="2:46" ht="16.5" customHeight="1">
      <c r="B7" s="21"/>
      <c r="E7" s="430" t="str">
        <f>'Rekapitulace stavby'!K6</f>
        <v>Byty BD Poštovní 648, Horní Slavkov</v>
      </c>
      <c r="F7" s="431"/>
      <c r="G7" s="431"/>
      <c r="H7" s="431"/>
      <c r="L7" s="21"/>
    </row>
    <row r="8" spans="2:46" ht="12" customHeight="1">
      <c r="B8" s="21"/>
      <c r="D8" s="28" t="s">
        <v>123</v>
      </c>
      <c r="L8" s="21"/>
    </row>
    <row r="9" spans="2:46" s="1" customFormat="1" ht="16.5" customHeight="1">
      <c r="B9" s="33"/>
      <c r="E9" s="430" t="s">
        <v>124</v>
      </c>
      <c r="F9" s="429"/>
      <c r="G9" s="429"/>
      <c r="H9" s="429"/>
      <c r="L9" s="33"/>
    </row>
    <row r="10" spans="2:46" s="1" customFormat="1" ht="12" customHeight="1">
      <c r="B10" s="33"/>
      <c r="D10" s="28" t="s">
        <v>125</v>
      </c>
      <c r="L10" s="33"/>
    </row>
    <row r="11" spans="2:46" s="1" customFormat="1" ht="16.5" customHeight="1">
      <c r="B11" s="33"/>
      <c r="E11" s="423" t="s">
        <v>1931</v>
      </c>
      <c r="F11" s="429"/>
      <c r="G11" s="429"/>
      <c r="H11" s="429"/>
      <c r="L11" s="33"/>
    </row>
    <row r="12" spans="2:46" s="1" customFormat="1">
      <c r="B12" s="33"/>
      <c r="L12" s="33"/>
    </row>
    <row r="13" spans="2:46" s="1" customFormat="1" ht="12" customHeight="1">
      <c r="B13" s="33"/>
      <c r="D13" s="28" t="s">
        <v>18</v>
      </c>
      <c r="F13" s="26" t="s">
        <v>19</v>
      </c>
      <c r="I13" s="28" t="s">
        <v>20</v>
      </c>
      <c r="J13" s="26" t="s">
        <v>19</v>
      </c>
      <c r="L13" s="33"/>
    </row>
    <row r="14" spans="2:46" s="1" customFormat="1" ht="12" customHeight="1">
      <c r="B14" s="33"/>
      <c r="D14" s="28" t="s">
        <v>21</v>
      </c>
      <c r="F14" s="26" t="s">
        <v>22</v>
      </c>
      <c r="I14" s="28" t="s">
        <v>23</v>
      </c>
      <c r="J14" s="50" t="str">
        <f>'Rekapitulace stavby'!AN8</f>
        <v>29. 8. 2022</v>
      </c>
      <c r="L14" s="33"/>
    </row>
    <row r="15" spans="2:46" s="1" customFormat="1" ht="10.9" customHeight="1">
      <c r="B15" s="33"/>
      <c r="L15" s="33"/>
    </row>
    <row r="16" spans="2:46" s="1" customFormat="1" ht="12" customHeight="1">
      <c r="B16" s="33"/>
      <c r="D16" s="28" t="s">
        <v>25</v>
      </c>
      <c r="I16" s="28" t="s">
        <v>26</v>
      </c>
      <c r="J16" s="26" t="s">
        <v>19</v>
      </c>
      <c r="L16" s="33"/>
    </row>
    <row r="17" spans="2:12" s="1" customFormat="1" ht="18" customHeight="1">
      <c r="B17" s="33"/>
      <c r="E17" s="26" t="s">
        <v>27</v>
      </c>
      <c r="I17" s="28" t="s">
        <v>28</v>
      </c>
      <c r="J17" s="26" t="s">
        <v>19</v>
      </c>
      <c r="L17" s="33"/>
    </row>
    <row r="18" spans="2:12" s="1" customFormat="1" ht="6.95" customHeight="1">
      <c r="B18" s="33"/>
      <c r="L18" s="33"/>
    </row>
    <row r="19" spans="2:12" s="1" customFormat="1" ht="12" customHeight="1">
      <c r="B19" s="33"/>
      <c r="D19" s="28" t="s">
        <v>29</v>
      </c>
      <c r="I19" s="28" t="s">
        <v>26</v>
      </c>
      <c r="J19" s="29" t="str">
        <f>'Rekapitulace stavby'!AN13</f>
        <v>Vyplň údaj</v>
      </c>
      <c r="L19" s="33"/>
    </row>
    <row r="20" spans="2:12" s="1" customFormat="1" ht="18" customHeight="1">
      <c r="B20" s="33"/>
      <c r="E20" s="432" t="str">
        <f>'Rekapitulace stavby'!E14</f>
        <v>Vyplň údaj</v>
      </c>
      <c r="F20" s="414"/>
      <c r="G20" s="414"/>
      <c r="H20" s="414"/>
      <c r="I20" s="28" t="s">
        <v>28</v>
      </c>
      <c r="J20" s="29" t="str">
        <f>'Rekapitulace stavby'!AN14</f>
        <v>Vyplň údaj</v>
      </c>
      <c r="L20" s="33"/>
    </row>
    <row r="21" spans="2:12" s="1" customFormat="1" ht="6.95" customHeight="1">
      <c r="B21" s="33"/>
      <c r="L21" s="33"/>
    </row>
    <row r="22" spans="2:12" s="1" customFormat="1" ht="12" customHeight="1">
      <c r="B22" s="33"/>
      <c r="D22" s="28" t="s">
        <v>31</v>
      </c>
      <c r="I22" s="28" t="s">
        <v>26</v>
      </c>
      <c r="J22" s="26" t="s">
        <v>19</v>
      </c>
      <c r="L22" s="33"/>
    </row>
    <row r="23" spans="2:12" s="1" customFormat="1" ht="18" customHeight="1">
      <c r="B23" s="33"/>
      <c r="E23" s="26" t="s">
        <v>32</v>
      </c>
      <c r="I23" s="28" t="s">
        <v>28</v>
      </c>
      <c r="J23" s="26" t="s">
        <v>19</v>
      </c>
      <c r="L23" s="33"/>
    </row>
    <row r="24" spans="2:12" s="1" customFormat="1" ht="6.95" customHeight="1">
      <c r="B24" s="33"/>
      <c r="L24" s="33"/>
    </row>
    <row r="25" spans="2:12" s="1" customFormat="1" ht="12" customHeight="1">
      <c r="B25" s="33"/>
      <c r="D25" s="28" t="s">
        <v>34</v>
      </c>
      <c r="I25" s="28" t="s">
        <v>26</v>
      </c>
      <c r="J25" s="26" t="s">
        <v>19</v>
      </c>
      <c r="L25" s="33"/>
    </row>
    <row r="26" spans="2:12" s="1" customFormat="1" ht="18" customHeight="1">
      <c r="B26" s="33"/>
      <c r="E26" s="26" t="s">
        <v>35</v>
      </c>
      <c r="I26" s="28" t="s">
        <v>28</v>
      </c>
      <c r="J26" s="26" t="s">
        <v>19</v>
      </c>
      <c r="L26" s="33"/>
    </row>
    <row r="27" spans="2:12" s="1" customFormat="1" ht="6.95" customHeight="1">
      <c r="B27" s="33"/>
      <c r="L27" s="33"/>
    </row>
    <row r="28" spans="2:12" s="1" customFormat="1" ht="12" customHeight="1">
      <c r="B28" s="33"/>
      <c r="D28" s="28" t="s">
        <v>36</v>
      </c>
      <c r="L28" s="33"/>
    </row>
    <row r="29" spans="2:12" s="7" customFormat="1" ht="16.5" customHeight="1">
      <c r="B29" s="92"/>
      <c r="E29" s="418" t="s">
        <v>19</v>
      </c>
      <c r="F29" s="418"/>
      <c r="G29" s="418"/>
      <c r="H29" s="418"/>
      <c r="L29" s="92"/>
    </row>
    <row r="30" spans="2:12" s="1" customFormat="1" ht="6.95" customHeight="1">
      <c r="B30" s="33"/>
      <c r="L30" s="33"/>
    </row>
    <row r="31" spans="2:12" s="1" customFormat="1" ht="6.95" customHeight="1">
      <c r="B31" s="33"/>
      <c r="D31" s="51"/>
      <c r="E31" s="51"/>
      <c r="F31" s="51"/>
      <c r="G31" s="51"/>
      <c r="H31" s="51"/>
      <c r="I31" s="51"/>
      <c r="J31" s="51"/>
      <c r="K31" s="51"/>
      <c r="L31" s="33"/>
    </row>
    <row r="32" spans="2:12" s="1" customFormat="1" ht="25.35" customHeight="1">
      <c r="B32" s="33"/>
      <c r="D32" s="93" t="s">
        <v>38</v>
      </c>
      <c r="J32" s="64">
        <f>ROUND(J97, 2)</f>
        <v>0</v>
      </c>
      <c r="L32" s="33"/>
    </row>
    <row r="33" spans="2:12" s="1" customFormat="1" ht="6.95" customHeight="1">
      <c r="B33" s="33"/>
      <c r="D33" s="51"/>
      <c r="E33" s="51"/>
      <c r="F33" s="51"/>
      <c r="G33" s="51"/>
      <c r="H33" s="51"/>
      <c r="I33" s="51"/>
      <c r="J33" s="51"/>
      <c r="K33" s="51"/>
      <c r="L33" s="33"/>
    </row>
    <row r="34" spans="2:12" s="1" customFormat="1" ht="14.45" customHeight="1">
      <c r="B34" s="33"/>
      <c r="F34" s="36" t="s">
        <v>40</v>
      </c>
      <c r="I34" s="36" t="s">
        <v>39</v>
      </c>
      <c r="J34" s="36" t="s">
        <v>41</v>
      </c>
      <c r="L34" s="33"/>
    </row>
    <row r="35" spans="2:12" s="1" customFormat="1" ht="14.45" customHeight="1">
      <c r="B35" s="33"/>
      <c r="D35" s="53" t="s">
        <v>42</v>
      </c>
      <c r="E35" s="28" t="s">
        <v>43</v>
      </c>
      <c r="F35" s="84">
        <f>ROUND((SUM(BE97:BE278)),  2)</f>
        <v>0</v>
      </c>
      <c r="I35" s="94">
        <v>0.21</v>
      </c>
      <c r="J35" s="84">
        <f>ROUND(((SUM(BE97:BE278))*I35),  2)</f>
        <v>0</v>
      </c>
      <c r="L35" s="33"/>
    </row>
    <row r="36" spans="2:12" s="1" customFormat="1" ht="14.45" customHeight="1">
      <c r="B36" s="33"/>
      <c r="E36" s="28" t="s">
        <v>44</v>
      </c>
      <c r="F36" s="84">
        <f>ROUND((SUM(BF97:BF278)),  2)</f>
        <v>0</v>
      </c>
      <c r="I36" s="94">
        <v>0.15</v>
      </c>
      <c r="J36" s="84">
        <f>ROUND(((SUM(BF97:BF278))*I36),  2)</f>
        <v>0</v>
      </c>
      <c r="L36" s="33"/>
    </row>
    <row r="37" spans="2:12" s="1" customFormat="1" ht="14.45" hidden="1" customHeight="1">
      <c r="B37" s="33"/>
      <c r="E37" s="28" t="s">
        <v>45</v>
      </c>
      <c r="F37" s="84">
        <f>ROUND((SUM(BG97:BG278)),  2)</f>
        <v>0</v>
      </c>
      <c r="I37" s="94">
        <v>0.21</v>
      </c>
      <c r="J37" s="84">
        <f>0</f>
        <v>0</v>
      </c>
      <c r="L37" s="33"/>
    </row>
    <row r="38" spans="2:12" s="1" customFormat="1" ht="14.45" hidden="1" customHeight="1">
      <c r="B38" s="33"/>
      <c r="E38" s="28" t="s">
        <v>46</v>
      </c>
      <c r="F38" s="84">
        <f>ROUND((SUM(BH97:BH278)),  2)</f>
        <v>0</v>
      </c>
      <c r="I38" s="94">
        <v>0.15</v>
      </c>
      <c r="J38" s="84">
        <f>0</f>
        <v>0</v>
      </c>
      <c r="L38" s="33"/>
    </row>
    <row r="39" spans="2:12" s="1" customFormat="1" ht="14.45" hidden="1" customHeight="1">
      <c r="B39" s="33"/>
      <c r="E39" s="28" t="s">
        <v>47</v>
      </c>
      <c r="F39" s="84">
        <f>ROUND((SUM(BI97:BI278)),  2)</f>
        <v>0</v>
      </c>
      <c r="I39" s="94">
        <v>0</v>
      </c>
      <c r="J39" s="84">
        <f>0</f>
        <v>0</v>
      </c>
      <c r="L39" s="33"/>
    </row>
    <row r="40" spans="2:12" s="1" customFormat="1" ht="6.95" customHeight="1">
      <c r="B40" s="33"/>
      <c r="L40" s="33"/>
    </row>
    <row r="41" spans="2:12" s="1" customFormat="1" ht="25.35" customHeight="1">
      <c r="B41" s="33"/>
      <c r="C41" s="95"/>
      <c r="D41" s="96" t="s">
        <v>48</v>
      </c>
      <c r="E41" s="55"/>
      <c r="F41" s="55"/>
      <c r="G41" s="97" t="s">
        <v>49</v>
      </c>
      <c r="H41" s="98" t="s">
        <v>50</v>
      </c>
      <c r="I41" s="55"/>
      <c r="J41" s="99">
        <f>SUM(J32:J39)</f>
        <v>0</v>
      </c>
      <c r="K41" s="100"/>
      <c r="L41" s="33"/>
    </row>
    <row r="42" spans="2:12" s="1" customFormat="1" ht="14.45" customHeight="1">
      <c r="B42" s="42"/>
      <c r="C42" s="43"/>
      <c r="D42" s="43"/>
      <c r="E42" s="43"/>
      <c r="F42" s="43"/>
      <c r="G42" s="43"/>
      <c r="H42" s="43"/>
      <c r="I42" s="43"/>
      <c r="J42" s="43"/>
      <c r="K42" s="43"/>
      <c r="L42" s="33"/>
    </row>
    <row r="46" spans="2:12" s="1" customFormat="1" ht="6.95" customHeight="1">
      <c r="B46" s="44"/>
      <c r="C46" s="45"/>
      <c r="D46" s="45"/>
      <c r="E46" s="45"/>
      <c r="F46" s="45"/>
      <c r="G46" s="45"/>
      <c r="H46" s="45"/>
      <c r="I46" s="45"/>
      <c r="J46" s="45"/>
      <c r="K46" s="45"/>
      <c r="L46" s="33"/>
    </row>
    <row r="47" spans="2:12" s="1" customFormat="1" ht="24.95" customHeight="1">
      <c r="B47" s="33"/>
      <c r="C47" s="22" t="s">
        <v>127</v>
      </c>
      <c r="L47" s="33"/>
    </row>
    <row r="48" spans="2:12" s="1" customFormat="1" ht="6.95" customHeight="1">
      <c r="B48" s="33"/>
      <c r="L48" s="33"/>
    </row>
    <row r="49" spans="2:47" s="1" customFormat="1" ht="12" customHeight="1">
      <c r="B49" s="33"/>
      <c r="C49" s="28" t="s">
        <v>16</v>
      </c>
      <c r="L49" s="33"/>
    </row>
    <row r="50" spans="2:47" s="1" customFormat="1" ht="16.5" customHeight="1">
      <c r="B50" s="33"/>
      <c r="E50" s="430" t="str">
        <f>E7</f>
        <v>Byty BD Poštovní 648, Horní Slavkov</v>
      </c>
      <c r="F50" s="431"/>
      <c r="G50" s="431"/>
      <c r="H50" s="431"/>
      <c r="L50" s="33"/>
    </row>
    <row r="51" spans="2:47" ht="12" customHeight="1">
      <c r="B51" s="21"/>
      <c r="C51" s="28" t="s">
        <v>123</v>
      </c>
      <c r="L51" s="21"/>
    </row>
    <row r="52" spans="2:47" s="1" customFormat="1" ht="16.5" customHeight="1">
      <c r="B52" s="33"/>
      <c r="E52" s="430" t="s">
        <v>124</v>
      </c>
      <c r="F52" s="429"/>
      <c r="G52" s="429"/>
      <c r="H52" s="429"/>
      <c r="L52" s="33"/>
    </row>
    <row r="53" spans="2:47" s="1" customFormat="1" ht="12" customHeight="1">
      <c r="B53" s="33"/>
      <c r="C53" s="28" t="s">
        <v>125</v>
      </c>
      <c r="L53" s="33"/>
    </row>
    <row r="54" spans="2:47" s="1" customFormat="1" ht="16.5" customHeight="1">
      <c r="B54" s="33"/>
      <c r="E54" s="423" t="str">
        <f>E11</f>
        <v>Uzn3 - Kanalizace</v>
      </c>
      <c r="F54" s="429"/>
      <c r="G54" s="429"/>
      <c r="H54" s="429"/>
      <c r="L54" s="33"/>
    </row>
    <row r="55" spans="2:47" s="1" customFormat="1" ht="6.95" customHeight="1">
      <c r="B55" s="33"/>
      <c r="L55" s="33"/>
    </row>
    <row r="56" spans="2:47" s="1" customFormat="1" ht="12" customHeight="1">
      <c r="B56" s="33"/>
      <c r="C56" s="28" t="s">
        <v>21</v>
      </c>
      <c r="F56" s="26" t="str">
        <f>F14</f>
        <v>Horní Slavkov, Poštovní 648</v>
      </c>
      <c r="I56" s="28" t="s">
        <v>23</v>
      </c>
      <c r="J56" s="50" t="str">
        <f>IF(J14="","",J14)</f>
        <v>29. 8. 2022</v>
      </c>
      <c r="L56" s="33"/>
    </row>
    <row r="57" spans="2:47" s="1" customFormat="1" ht="6.95" customHeight="1">
      <c r="B57" s="33"/>
      <c r="L57" s="33"/>
    </row>
    <row r="58" spans="2:47" s="1" customFormat="1" ht="15.2" customHeight="1">
      <c r="B58" s="33"/>
      <c r="C58" s="28" t="s">
        <v>25</v>
      </c>
      <c r="F58" s="26" t="str">
        <f>E17</f>
        <v>Město Horní Slavkov</v>
      </c>
      <c r="I58" s="28" t="s">
        <v>31</v>
      </c>
      <c r="J58" s="31" t="str">
        <f>E23</f>
        <v>CENTRA STAV s.r.o.</v>
      </c>
      <c r="L58" s="33"/>
    </row>
    <row r="59" spans="2:47" s="1" customFormat="1" ht="15.2" customHeight="1">
      <c r="B59" s="33"/>
      <c r="C59" s="28" t="s">
        <v>29</v>
      </c>
      <c r="F59" s="26" t="str">
        <f>IF(E20="","",E20)</f>
        <v>Vyplň údaj</v>
      </c>
      <c r="I59" s="28" t="s">
        <v>34</v>
      </c>
      <c r="J59" s="31" t="str">
        <f>E26</f>
        <v>Michal Kubelka</v>
      </c>
      <c r="L59" s="33"/>
    </row>
    <row r="60" spans="2:47" s="1" customFormat="1" ht="10.35" customHeight="1">
      <c r="B60" s="33"/>
      <c r="L60" s="33"/>
    </row>
    <row r="61" spans="2:47" s="1" customFormat="1" ht="29.25" customHeight="1">
      <c r="B61" s="33"/>
      <c r="C61" s="101" t="s">
        <v>128</v>
      </c>
      <c r="D61" s="95"/>
      <c r="E61" s="95"/>
      <c r="F61" s="95"/>
      <c r="G61" s="95"/>
      <c r="H61" s="95"/>
      <c r="I61" s="95"/>
      <c r="J61" s="102" t="s">
        <v>129</v>
      </c>
      <c r="K61" s="95"/>
      <c r="L61" s="33"/>
    </row>
    <row r="62" spans="2:47" s="1" customFormat="1" ht="10.35" customHeight="1">
      <c r="B62" s="33"/>
      <c r="L62" s="33"/>
    </row>
    <row r="63" spans="2:47" s="1" customFormat="1" ht="22.9" customHeight="1">
      <c r="B63" s="33"/>
      <c r="C63" s="103" t="s">
        <v>70</v>
      </c>
      <c r="J63" s="64">
        <f>J97</f>
        <v>0</v>
      </c>
      <c r="L63" s="33"/>
      <c r="AU63" s="18" t="s">
        <v>130</v>
      </c>
    </row>
    <row r="64" spans="2:47" s="8" customFormat="1" ht="24.95" customHeight="1">
      <c r="B64" s="104"/>
      <c r="D64" s="105" t="s">
        <v>131</v>
      </c>
      <c r="E64" s="106"/>
      <c r="F64" s="106"/>
      <c r="G64" s="106"/>
      <c r="H64" s="106"/>
      <c r="I64" s="106"/>
      <c r="J64" s="107">
        <f>J98</f>
        <v>0</v>
      </c>
      <c r="L64" s="104"/>
    </row>
    <row r="65" spans="2:12" s="9" customFormat="1" ht="19.899999999999999" customHeight="1">
      <c r="B65" s="108"/>
      <c r="D65" s="109" t="s">
        <v>132</v>
      </c>
      <c r="E65" s="110"/>
      <c r="F65" s="110"/>
      <c r="G65" s="110"/>
      <c r="H65" s="110"/>
      <c r="I65" s="110"/>
      <c r="J65" s="111">
        <f>J99</f>
        <v>0</v>
      </c>
      <c r="L65" s="108"/>
    </row>
    <row r="66" spans="2:12" s="9" customFormat="1" ht="19.899999999999999" customHeight="1">
      <c r="B66" s="108"/>
      <c r="D66" s="109" t="s">
        <v>1932</v>
      </c>
      <c r="E66" s="110"/>
      <c r="F66" s="110"/>
      <c r="G66" s="110"/>
      <c r="H66" s="110"/>
      <c r="I66" s="110"/>
      <c r="J66" s="111">
        <f>J135</f>
        <v>0</v>
      </c>
      <c r="L66" s="108"/>
    </row>
    <row r="67" spans="2:12" s="9" customFormat="1" ht="19.899999999999999" customHeight="1">
      <c r="B67" s="108"/>
      <c r="D67" s="109" t="s">
        <v>135</v>
      </c>
      <c r="E67" s="110"/>
      <c r="F67" s="110"/>
      <c r="G67" s="110"/>
      <c r="H67" s="110"/>
      <c r="I67" s="110"/>
      <c r="J67" s="111">
        <f>J141</f>
        <v>0</v>
      </c>
      <c r="L67" s="108"/>
    </row>
    <row r="68" spans="2:12" s="9" customFormat="1" ht="19.899999999999999" customHeight="1">
      <c r="B68" s="108"/>
      <c r="D68" s="109" t="s">
        <v>136</v>
      </c>
      <c r="E68" s="110"/>
      <c r="F68" s="110"/>
      <c r="G68" s="110"/>
      <c r="H68" s="110"/>
      <c r="I68" s="110"/>
      <c r="J68" s="111">
        <f>J157</f>
        <v>0</v>
      </c>
      <c r="L68" s="108"/>
    </row>
    <row r="69" spans="2:12" s="9" customFormat="1" ht="19.899999999999999" customHeight="1">
      <c r="B69" s="108"/>
      <c r="D69" s="109" t="s">
        <v>137</v>
      </c>
      <c r="E69" s="110"/>
      <c r="F69" s="110"/>
      <c r="G69" s="110"/>
      <c r="H69" s="110"/>
      <c r="I69" s="110"/>
      <c r="J69" s="111">
        <f>J182</f>
        <v>0</v>
      </c>
      <c r="L69" s="108"/>
    </row>
    <row r="70" spans="2:12" s="9" customFormat="1" ht="19.899999999999999" customHeight="1">
      <c r="B70" s="108"/>
      <c r="D70" s="109" t="s">
        <v>138</v>
      </c>
      <c r="E70" s="110"/>
      <c r="F70" s="110"/>
      <c r="G70" s="110"/>
      <c r="H70" s="110"/>
      <c r="I70" s="110"/>
      <c r="J70" s="111">
        <f>J200</f>
        <v>0</v>
      </c>
      <c r="L70" s="108"/>
    </row>
    <row r="71" spans="2:12" s="8" customFormat="1" ht="24.95" customHeight="1">
      <c r="B71" s="104"/>
      <c r="D71" s="105" t="s">
        <v>139</v>
      </c>
      <c r="E71" s="106"/>
      <c r="F71" s="106"/>
      <c r="G71" s="106"/>
      <c r="H71" s="106"/>
      <c r="I71" s="106"/>
      <c r="J71" s="107">
        <f>J205</f>
        <v>0</v>
      </c>
      <c r="L71" s="104"/>
    </row>
    <row r="72" spans="2:12" s="9" customFormat="1" ht="19.899999999999999" customHeight="1">
      <c r="B72" s="108"/>
      <c r="D72" s="109" t="s">
        <v>1933</v>
      </c>
      <c r="E72" s="110"/>
      <c r="F72" s="110"/>
      <c r="G72" s="110"/>
      <c r="H72" s="110"/>
      <c r="I72" s="110"/>
      <c r="J72" s="111">
        <f>J206</f>
        <v>0</v>
      </c>
      <c r="L72" s="108"/>
    </row>
    <row r="73" spans="2:12" s="9" customFormat="1" ht="19.899999999999999" customHeight="1">
      <c r="B73" s="108"/>
      <c r="D73" s="109" t="s">
        <v>1934</v>
      </c>
      <c r="E73" s="110"/>
      <c r="F73" s="110"/>
      <c r="G73" s="110"/>
      <c r="H73" s="110"/>
      <c r="I73" s="110"/>
      <c r="J73" s="111">
        <f>J229</f>
        <v>0</v>
      </c>
      <c r="L73" s="108"/>
    </row>
    <row r="74" spans="2:12" s="9" customFormat="1" ht="19.899999999999999" customHeight="1">
      <c r="B74" s="108"/>
      <c r="D74" s="109" t="s">
        <v>1778</v>
      </c>
      <c r="E74" s="110"/>
      <c r="F74" s="110"/>
      <c r="G74" s="110"/>
      <c r="H74" s="110"/>
      <c r="I74" s="110"/>
      <c r="J74" s="111">
        <f>J269</f>
        <v>0</v>
      </c>
      <c r="L74" s="108"/>
    </row>
    <row r="75" spans="2:12" s="9" customFormat="1" ht="19.899999999999999" customHeight="1">
      <c r="B75" s="108"/>
      <c r="D75" s="109" t="s">
        <v>1779</v>
      </c>
      <c r="E75" s="110"/>
      <c r="F75" s="110"/>
      <c r="G75" s="110"/>
      <c r="H75" s="110"/>
      <c r="I75" s="110"/>
      <c r="J75" s="111">
        <f>J276</f>
        <v>0</v>
      </c>
      <c r="L75" s="108"/>
    </row>
    <row r="76" spans="2:12" s="1" customFormat="1" ht="21.75" customHeight="1">
      <c r="B76" s="33"/>
      <c r="L76" s="33"/>
    </row>
    <row r="77" spans="2:12" s="1" customFormat="1" ht="6.95" customHeight="1">
      <c r="B77" s="42"/>
      <c r="C77" s="43"/>
      <c r="D77" s="43"/>
      <c r="E77" s="43"/>
      <c r="F77" s="43"/>
      <c r="G77" s="43"/>
      <c r="H77" s="43"/>
      <c r="I77" s="43"/>
      <c r="J77" s="43"/>
      <c r="K77" s="43"/>
      <c r="L77" s="33"/>
    </row>
    <row r="81" spans="2:20" s="1" customFormat="1" ht="6.95" customHeight="1">
      <c r="B81" s="44"/>
      <c r="C81" s="45"/>
      <c r="D81" s="45"/>
      <c r="E81" s="45"/>
      <c r="F81" s="45"/>
      <c r="G81" s="45"/>
      <c r="H81" s="45"/>
      <c r="I81" s="45"/>
      <c r="J81" s="45"/>
      <c r="K81" s="45"/>
      <c r="L81" s="33"/>
    </row>
    <row r="82" spans="2:20" s="1" customFormat="1" ht="24.95" customHeight="1">
      <c r="B82" s="33"/>
      <c r="C82" s="22" t="s">
        <v>151</v>
      </c>
      <c r="L82" s="33"/>
    </row>
    <row r="83" spans="2:20" s="1" customFormat="1" ht="6.95" customHeight="1">
      <c r="B83" s="33"/>
      <c r="L83" s="33"/>
    </row>
    <row r="84" spans="2:20" s="1" customFormat="1" ht="12" customHeight="1">
      <c r="B84" s="33"/>
      <c r="C84" s="28" t="s">
        <v>16</v>
      </c>
      <c r="L84" s="33"/>
    </row>
    <row r="85" spans="2:20" s="1" customFormat="1" ht="16.5" customHeight="1">
      <c r="B85" s="33"/>
      <c r="E85" s="430" t="str">
        <f>E7</f>
        <v>Byty BD Poštovní 648, Horní Slavkov</v>
      </c>
      <c r="F85" s="431"/>
      <c r="G85" s="431"/>
      <c r="H85" s="431"/>
      <c r="L85" s="33"/>
    </row>
    <row r="86" spans="2:20" ht="12" customHeight="1">
      <c r="B86" s="21"/>
      <c r="C86" s="28" t="s">
        <v>123</v>
      </c>
      <c r="L86" s="21"/>
    </row>
    <row r="87" spans="2:20" s="1" customFormat="1" ht="16.5" customHeight="1">
      <c r="B87" s="33"/>
      <c r="E87" s="430" t="s">
        <v>124</v>
      </c>
      <c r="F87" s="429"/>
      <c r="G87" s="429"/>
      <c r="H87" s="429"/>
      <c r="L87" s="33"/>
    </row>
    <row r="88" spans="2:20" s="1" customFormat="1" ht="12" customHeight="1">
      <c r="B88" s="33"/>
      <c r="C88" s="28" t="s">
        <v>125</v>
      </c>
      <c r="L88" s="33"/>
    </row>
    <row r="89" spans="2:20" s="1" customFormat="1" ht="16.5" customHeight="1">
      <c r="B89" s="33"/>
      <c r="E89" s="423" t="str">
        <f>E11</f>
        <v>Uzn3 - Kanalizace</v>
      </c>
      <c r="F89" s="429"/>
      <c r="G89" s="429"/>
      <c r="H89" s="429"/>
      <c r="L89" s="33"/>
    </row>
    <row r="90" spans="2:20" s="1" customFormat="1" ht="6.95" customHeight="1">
      <c r="B90" s="33"/>
      <c r="L90" s="33"/>
    </row>
    <row r="91" spans="2:20" s="1" customFormat="1" ht="12" customHeight="1">
      <c r="B91" s="33"/>
      <c r="C91" s="28" t="s">
        <v>21</v>
      </c>
      <c r="F91" s="26" t="str">
        <f>F14</f>
        <v>Horní Slavkov, Poštovní 648</v>
      </c>
      <c r="I91" s="28" t="s">
        <v>23</v>
      </c>
      <c r="J91" s="50" t="str">
        <f>IF(J14="","",J14)</f>
        <v>29. 8. 2022</v>
      </c>
      <c r="L91" s="33"/>
    </row>
    <row r="92" spans="2:20" s="1" customFormat="1" ht="6.95" customHeight="1">
      <c r="B92" s="33"/>
      <c r="L92" s="33"/>
    </row>
    <row r="93" spans="2:20" s="1" customFormat="1" ht="15.2" customHeight="1">
      <c r="B93" s="33"/>
      <c r="C93" s="28" t="s">
        <v>25</v>
      </c>
      <c r="F93" s="26" t="str">
        <f>E17</f>
        <v>Město Horní Slavkov</v>
      </c>
      <c r="I93" s="28" t="s">
        <v>31</v>
      </c>
      <c r="J93" s="31" t="str">
        <f>E23</f>
        <v>CENTRA STAV s.r.o.</v>
      </c>
      <c r="L93" s="33"/>
    </row>
    <row r="94" spans="2:20" s="1" customFormat="1" ht="15.2" customHeight="1">
      <c r="B94" s="33"/>
      <c r="C94" s="28" t="s">
        <v>29</v>
      </c>
      <c r="F94" s="26" t="str">
        <f>IF(E20="","",E20)</f>
        <v>Vyplň údaj</v>
      </c>
      <c r="I94" s="28" t="s">
        <v>34</v>
      </c>
      <c r="J94" s="31" t="str">
        <f>E26</f>
        <v>Michal Kubelka</v>
      </c>
      <c r="L94" s="33"/>
    </row>
    <row r="95" spans="2:20" s="1" customFormat="1" ht="10.35" customHeight="1">
      <c r="B95" s="33"/>
      <c r="L95" s="33"/>
    </row>
    <row r="96" spans="2:20" s="10" customFormat="1" ht="29.25" customHeight="1">
      <c r="B96" s="112"/>
      <c r="C96" s="113" t="s">
        <v>152</v>
      </c>
      <c r="D96" s="114" t="s">
        <v>57</v>
      </c>
      <c r="E96" s="114" t="s">
        <v>53</v>
      </c>
      <c r="F96" s="114" t="s">
        <v>54</v>
      </c>
      <c r="G96" s="114" t="s">
        <v>153</v>
      </c>
      <c r="H96" s="114" t="s">
        <v>154</v>
      </c>
      <c r="I96" s="114" t="s">
        <v>155</v>
      </c>
      <c r="J96" s="114" t="s">
        <v>129</v>
      </c>
      <c r="K96" s="115" t="s">
        <v>156</v>
      </c>
      <c r="L96" s="112"/>
      <c r="M96" s="57" t="s">
        <v>19</v>
      </c>
      <c r="N96" s="58" t="s">
        <v>42</v>
      </c>
      <c r="O96" s="58" t="s">
        <v>157</v>
      </c>
      <c r="P96" s="58" t="s">
        <v>158</v>
      </c>
      <c r="Q96" s="58" t="s">
        <v>159</v>
      </c>
      <c r="R96" s="58" t="s">
        <v>160</v>
      </c>
      <c r="S96" s="58" t="s">
        <v>161</v>
      </c>
      <c r="T96" s="59" t="s">
        <v>162</v>
      </c>
    </row>
    <row r="97" spans="2:65" s="1" customFormat="1" ht="22.9" customHeight="1">
      <c r="B97" s="33"/>
      <c r="C97" s="62" t="s">
        <v>163</v>
      </c>
      <c r="J97" s="116">
        <f>BK97</f>
        <v>0</v>
      </c>
      <c r="L97" s="33"/>
      <c r="M97" s="60"/>
      <c r="N97" s="51"/>
      <c r="O97" s="51"/>
      <c r="P97" s="117">
        <f>P98+P205</f>
        <v>0</v>
      </c>
      <c r="Q97" s="51"/>
      <c r="R97" s="117">
        <f>R98+R205</f>
        <v>70.026073629999999</v>
      </c>
      <c r="S97" s="51"/>
      <c r="T97" s="118">
        <f>T98+T205</f>
        <v>25.617632</v>
      </c>
      <c r="AT97" s="18" t="s">
        <v>71</v>
      </c>
      <c r="AU97" s="18" t="s">
        <v>130</v>
      </c>
      <c r="BK97" s="119">
        <f>BK98+BK205</f>
        <v>0</v>
      </c>
    </row>
    <row r="98" spans="2:65" s="11" customFormat="1" ht="25.9" customHeight="1">
      <c r="B98" s="120"/>
      <c r="D98" s="121" t="s">
        <v>71</v>
      </c>
      <c r="E98" s="122" t="s">
        <v>164</v>
      </c>
      <c r="F98" s="122" t="s">
        <v>165</v>
      </c>
      <c r="I98" s="123"/>
      <c r="J98" s="124">
        <f>BK98</f>
        <v>0</v>
      </c>
      <c r="L98" s="120"/>
      <c r="M98" s="125"/>
      <c r="P98" s="126">
        <f>P99+P135+P141+P157+P182+P200</f>
        <v>0</v>
      </c>
      <c r="R98" s="126">
        <f>R99+R135+R141+R157+R182+R200</f>
        <v>68.612962830000001</v>
      </c>
      <c r="T98" s="127">
        <f>T99+T135+T141+T157+T182+T200</f>
        <v>23.088666</v>
      </c>
      <c r="AR98" s="121" t="s">
        <v>79</v>
      </c>
      <c r="AT98" s="128" t="s">
        <v>71</v>
      </c>
      <c r="AU98" s="128" t="s">
        <v>72</v>
      </c>
      <c r="AY98" s="121" t="s">
        <v>166</v>
      </c>
      <c r="BK98" s="129">
        <f>BK99+BK135+BK141+BK157+BK182+BK200</f>
        <v>0</v>
      </c>
    </row>
    <row r="99" spans="2:65" s="11" customFormat="1" ht="22.9" customHeight="1">
      <c r="B99" s="120"/>
      <c r="D99" s="121" t="s">
        <v>71</v>
      </c>
      <c r="E99" s="130" t="s">
        <v>79</v>
      </c>
      <c r="F99" s="130" t="s">
        <v>167</v>
      </c>
      <c r="I99" s="123"/>
      <c r="J99" s="131">
        <f>BK99</f>
        <v>0</v>
      </c>
      <c r="L99" s="120"/>
      <c r="M99" s="125"/>
      <c r="P99" s="126">
        <f>SUM(P100:P134)</f>
        <v>0</v>
      </c>
      <c r="R99" s="126">
        <f>SUM(R100:R134)</f>
        <v>32.212000000000003</v>
      </c>
      <c r="T99" s="127">
        <f>SUM(T100:T134)</f>
        <v>0</v>
      </c>
      <c r="AR99" s="121" t="s">
        <v>79</v>
      </c>
      <c r="AT99" s="128" t="s">
        <v>71</v>
      </c>
      <c r="AU99" s="128" t="s">
        <v>79</v>
      </c>
      <c r="AY99" s="121" t="s">
        <v>166</v>
      </c>
      <c r="BK99" s="129">
        <f>SUM(BK100:BK134)</f>
        <v>0</v>
      </c>
    </row>
    <row r="100" spans="2:65" s="1" customFormat="1" ht="16.5" customHeight="1">
      <c r="B100" s="33"/>
      <c r="C100" s="132" t="s">
        <v>79</v>
      </c>
      <c r="D100" s="132" t="s">
        <v>168</v>
      </c>
      <c r="E100" s="133" t="s">
        <v>1935</v>
      </c>
      <c r="F100" s="134" t="s">
        <v>1936</v>
      </c>
      <c r="G100" s="135" t="s">
        <v>171</v>
      </c>
      <c r="H100" s="136">
        <v>35.79</v>
      </c>
      <c r="I100" s="137"/>
      <c r="J100" s="138">
        <f>ROUND(I100*H100,2)</f>
        <v>0</v>
      </c>
      <c r="K100" s="134" t="s">
        <v>172</v>
      </c>
      <c r="L100" s="33"/>
      <c r="M100" s="139" t="s">
        <v>19</v>
      </c>
      <c r="N100" s="140" t="s">
        <v>44</v>
      </c>
      <c r="P100" s="141">
        <f>O100*H100</f>
        <v>0</v>
      </c>
      <c r="Q100" s="141">
        <v>0</v>
      </c>
      <c r="R100" s="141">
        <f>Q100*H100</f>
        <v>0</v>
      </c>
      <c r="S100" s="141">
        <v>0</v>
      </c>
      <c r="T100" s="142">
        <f>S100*H100</f>
        <v>0</v>
      </c>
      <c r="AR100" s="143" t="s">
        <v>173</v>
      </c>
      <c r="AT100" s="143" t="s">
        <v>168</v>
      </c>
      <c r="AU100" s="143" t="s">
        <v>85</v>
      </c>
      <c r="AY100" s="18" t="s">
        <v>166</v>
      </c>
      <c r="BE100" s="144">
        <f>IF(N100="základní",J100,0)</f>
        <v>0</v>
      </c>
      <c r="BF100" s="144">
        <f>IF(N100="snížená",J100,0)</f>
        <v>0</v>
      </c>
      <c r="BG100" s="144">
        <f>IF(N100="zákl. přenesená",J100,0)</f>
        <v>0</v>
      </c>
      <c r="BH100" s="144">
        <f>IF(N100="sníž. přenesená",J100,0)</f>
        <v>0</v>
      </c>
      <c r="BI100" s="144">
        <f>IF(N100="nulová",J100,0)</f>
        <v>0</v>
      </c>
      <c r="BJ100" s="18" t="s">
        <v>85</v>
      </c>
      <c r="BK100" s="144">
        <f>ROUND(I100*H100,2)</f>
        <v>0</v>
      </c>
      <c r="BL100" s="18" t="s">
        <v>173</v>
      </c>
      <c r="BM100" s="143" t="s">
        <v>1937</v>
      </c>
    </row>
    <row r="101" spans="2:65" s="1" customFormat="1">
      <c r="B101" s="33"/>
      <c r="D101" s="145" t="s">
        <v>175</v>
      </c>
      <c r="F101" s="146" t="s">
        <v>1938</v>
      </c>
      <c r="I101" s="147"/>
      <c r="L101" s="33"/>
      <c r="M101" s="148"/>
      <c r="T101" s="54"/>
      <c r="AT101" s="18" t="s">
        <v>175</v>
      </c>
      <c r="AU101" s="18" t="s">
        <v>85</v>
      </c>
    </row>
    <row r="102" spans="2:65" s="13" customFormat="1" ht="22.5">
      <c r="B102" s="156"/>
      <c r="D102" s="150" t="s">
        <v>177</v>
      </c>
      <c r="E102" s="157" t="s">
        <v>19</v>
      </c>
      <c r="F102" s="158" t="s">
        <v>1939</v>
      </c>
      <c r="H102" s="159">
        <v>32.46</v>
      </c>
      <c r="I102" s="160"/>
      <c r="L102" s="156"/>
      <c r="M102" s="161"/>
      <c r="T102" s="162"/>
      <c r="AT102" s="157" t="s">
        <v>177</v>
      </c>
      <c r="AU102" s="157" t="s">
        <v>85</v>
      </c>
      <c r="AV102" s="13" t="s">
        <v>85</v>
      </c>
      <c r="AW102" s="13" t="s">
        <v>33</v>
      </c>
      <c r="AX102" s="13" t="s">
        <v>72</v>
      </c>
      <c r="AY102" s="157" t="s">
        <v>166</v>
      </c>
    </row>
    <row r="103" spans="2:65" s="13" customFormat="1">
      <c r="B103" s="156"/>
      <c r="D103" s="150" t="s">
        <v>177</v>
      </c>
      <c r="E103" s="157" t="s">
        <v>19</v>
      </c>
      <c r="F103" s="158" t="s">
        <v>1940</v>
      </c>
      <c r="H103" s="159">
        <v>3.33</v>
      </c>
      <c r="I103" s="160"/>
      <c r="L103" s="156"/>
      <c r="M103" s="161"/>
      <c r="T103" s="162"/>
      <c r="AT103" s="157" t="s">
        <v>177</v>
      </c>
      <c r="AU103" s="157" t="s">
        <v>85</v>
      </c>
      <c r="AV103" s="13" t="s">
        <v>85</v>
      </c>
      <c r="AW103" s="13" t="s">
        <v>33</v>
      </c>
      <c r="AX103" s="13" t="s">
        <v>72</v>
      </c>
      <c r="AY103" s="157" t="s">
        <v>166</v>
      </c>
    </row>
    <row r="104" spans="2:65" s="15" customFormat="1">
      <c r="B104" s="170"/>
      <c r="D104" s="150" t="s">
        <v>177</v>
      </c>
      <c r="E104" s="171" t="s">
        <v>19</v>
      </c>
      <c r="F104" s="172" t="s">
        <v>228</v>
      </c>
      <c r="H104" s="173">
        <v>35.79</v>
      </c>
      <c r="I104" s="174"/>
      <c r="L104" s="170"/>
      <c r="M104" s="175"/>
      <c r="T104" s="176"/>
      <c r="AT104" s="171" t="s">
        <v>177</v>
      </c>
      <c r="AU104" s="171" t="s">
        <v>85</v>
      </c>
      <c r="AV104" s="15" t="s">
        <v>173</v>
      </c>
      <c r="AW104" s="15" t="s">
        <v>33</v>
      </c>
      <c r="AX104" s="15" t="s">
        <v>79</v>
      </c>
      <c r="AY104" s="171" t="s">
        <v>166</v>
      </c>
    </row>
    <row r="105" spans="2:65" s="1" customFormat="1" ht="33" customHeight="1">
      <c r="B105" s="33"/>
      <c r="C105" s="132" t="s">
        <v>85</v>
      </c>
      <c r="D105" s="132" t="s">
        <v>168</v>
      </c>
      <c r="E105" s="133" t="s">
        <v>1941</v>
      </c>
      <c r="F105" s="134" t="s">
        <v>1942</v>
      </c>
      <c r="G105" s="135" t="s">
        <v>171</v>
      </c>
      <c r="H105" s="136">
        <v>26.841999999999999</v>
      </c>
      <c r="I105" s="137"/>
      <c r="J105" s="138">
        <f>ROUND(I105*H105,2)</f>
        <v>0</v>
      </c>
      <c r="K105" s="134" t="s">
        <v>172</v>
      </c>
      <c r="L105" s="33"/>
      <c r="M105" s="139" t="s">
        <v>19</v>
      </c>
      <c r="N105" s="140" t="s">
        <v>44</v>
      </c>
      <c r="P105" s="141">
        <f>O105*H105</f>
        <v>0</v>
      </c>
      <c r="Q105" s="141">
        <v>0</v>
      </c>
      <c r="R105" s="141">
        <f>Q105*H105</f>
        <v>0</v>
      </c>
      <c r="S105" s="141">
        <v>0</v>
      </c>
      <c r="T105" s="142">
        <f>S105*H105</f>
        <v>0</v>
      </c>
      <c r="AR105" s="143" t="s">
        <v>173</v>
      </c>
      <c r="AT105" s="143" t="s">
        <v>168</v>
      </c>
      <c r="AU105" s="143" t="s">
        <v>85</v>
      </c>
      <c r="AY105" s="18" t="s">
        <v>166</v>
      </c>
      <c r="BE105" s="144">
        <f>IF(N105="základní",J105,0)</f>
        <v>0</v>
      </c>
      <c r="BF105" s="144">
        <f>IF(N105="snížená",J105,0)</f>
        <v>0</v>
      </c>
      <c r="BG105" s="144">
        <f>IF(N105="zákl. přenesená",J105,0)</f>
        <v>0</v>
      </c>
      <c r="BH105" s="144">
        <f>IF(N105="sníž. přenesená",J105,0)</f>
        <v>0</v>
      </c>
      <c r="BI105" s="144">
        <f>IF(N105="nulová",J105,0)</f>
        <v>0</v>
      </c>
      <c r="BJ105" s="18" t="s">
        <v>85</v>
      </c>
      <c r="BK105" s="144">
        <f>ROUND(I105*H105,2)</f>
        <v>0</v>
      </c>
      <c r="BL105" s="18" t="s">
        <v>173</v>
      </c>
      <c r="BM105" s="143" t="s">
        <v>1943</v>
      </c>
    </row>
    <row r="106" spans="2:65" s="1" customFormat="1">
      <c r="B106" s="33"/>
      <c r="D106" s="145" t="s">
        <v>175</v>
      </c>
      <c r="F106" s="146" t="s">
        <v>1944</v>
      </c>
      <c r="I106" s="147"/>
      <c r="L106" s="33"/>
      <c r="M106" s="148"/>
      <c r="T106" s="54"/>
      <c r="AT106" s="18" t="s">
        <v>175</v>
      </c>
      <c r="AU106" s="18" t="s">
        <v>85</v>
      </c>
    </row>
    <row r="107" spans="2:65" s="1" customFormat="1" ht="33" customHeight="1">
      <c r="B107" s="33"/>
      <c r="C107" s="132" t="s">
        <v>184</v>
      </c>
      <c r="D107" s="132" t="s">
        <v>168</v>
      </c>
      <c r="E107" s="133" t="s">
        <v>1945</v>
      </c>
      <c r="F107" s="134" t="s">
        <v>1946</v>
      </c>
      <c r="G107" s="135" t="s">
        <v>171</v>
      </c>
      <c r="H107" s="136">
        <v>53.683999999999997</v>
      </c>
      <c r="I107" s="137"/>
      <c r="J107" s="138">
        <f>ROUND(I107*H107,2)</f>
        <v>0</v>
      </c>
      <c r="K107" s="134" t="s">
        <v>172</v>
      </c>
      <c r="L107" s="33"/>
      <c r="M107" s="139" t="s">
        <v>19</v>
      </c>
      <c r="N107" s="140" t="s">
        <v>44</v>
      </c>
      <c r="P107" s="141">
        <f>O107*H107</f>
        <v>0</v>
      </c>
      <c r="Q107" s="141">
        <v>0</v>
      </c>
      <c r="R107" s="141">
        <f>Q107*H107</f>
        <v>0</v>
      </c>
      <c r="S107" s="141">
        <v>0</v>
      </c>
      <c r="T107" s="142">
        <f>S107*H107</f>
        <v>0</v>
      </c>
      <c r="AR107" s="143" t="s">
        <v>173</v>
      </c>
      <c r="AT107" s="143" t="s">
        <v>168</v>
      </c>
      <c r="AU107" s="143" t="s">
        <v>85</v>
      </c>
      <c r="AY107" s="18" t="s">
        <v>166</v>
      </c>
      <c r="BE107" s="144">
        <f>IF(N107="základní",J107,0)</f>
        <v>0</v>
      </c>
      <c r="BF107" s="144">
        <f>IF(N107="snížená",J107,0)</f>
        <v>0</v>
      </c>
      <c r="BG107" s="144">
        <f>IF(N107="zákl. přenesená",J107,0)</f>
        <v>0</v>
      </c>
      <c r="BH107" s="144">
        <f>IF(N107="sníž. přenesená",J107,0)</f>
        <v>0</v>
      </c>
      <c r="BI107" s="144">
        <f>IF(N107="nulová",J107,0)</f>
        <v>0</v>
      </c>
      <c r="BJ107" s="18" t="s">
        <v>85</v>
      </c>
      <c r="BK107" s="144">
        <f>ROUND(I107*H107,2)</f>
        <v>0</v>
      </c>
      <c r="BL107" s="18" t="s">
        <v>173</v>
      </c>
      <c r="BM107" s="143" t="s">
        <v>1947</v>
      </c>
    </row>
    <row r="108" spans="2:65" s="1" customFormat="1">
      <c r="B108" s="33"/>
      <c r="D108" s="145" t="s">
        <v>175</v>
      </c>
      <c r="F108" s="146" t="s">
        <v>1948</v>
      </c>
      <c r="I108" s="147"/>
      <c r="L108" s="33"/>
      <c r="M108" s="148"/>
      <c r="T108" s="54"/>
      <c r="AT108" s="18" t="s">
        <v>175</v>
      </c>
      <c r="AU108" s="18" t="s">
        <v>85</v>
      </c>
    </row>
    <row r="109" spans="2:65" s="13" customFormat="1">
      <c r="B109" s="156"/>
      <c r="D109" s="150" t="s">
        <v>177</v>
      </c>
      <c r="E109" s="157" t="s">
        <v>19</v>
      </c>
      <c r="F109" s="158" t="s">
        <v>1949</v>
      </c>
      <c r="H109" s="159">
        <v>53.683999999999997</v>
      </c>
      <c r="I109" s="160"/>
      <c r="L109" s="156"/>
      <c r="M109" s="161"/>
      <c r="T109" s="162"/>
      <c r="AT109" s="157" t="s">
        <v>177</v>
      </c>
      <c r="AU109" s="157" t="s">
        <v>85</v>
      </c>
      <c r="AV109" s="13" t="s">
        <v>85</v>
      </c>
      <c r="AW109" s="13" t="s">
        <v>33</v>
      </c>
      <c r="AX109" s="13" t="s">
        <v>79</v>
      </c>
      <c r="AY109" s="157" t="s">
        <v>166</v>
      </c>
    </row>
    <row r="110" spans="2:65" s="1" customFormat="1" ht="24.2" customHeight="1">
      <c r="B110" s="33"/>
      <c r="C110" s="132" t="s">
        <v>173</v>
      </c>
      <c r="D110" s="132" t="s">
        <v>168</v>
      </c>
      <c r="E110" s="133" t="s">
        <v>1950</v>
      </c>
      <c r="F110" s="134" t="s">
        <v>1951</v>
      </c>
      <c r="G110" s="135" t="s">
        <v>171</v>
      </c>
      <c r="H110" s="136">
        <v>26.841999999999999</v>
      </c>
      <c r="I110" s="137"/>
      <c r="J110" s="138">
        <f>ROUND(I110*H110,2)</f>
        <v>0</v>
      </c>
      <c r="K110" s="134" t="s">
        <v>172</v>
      </c>
      <c r="L110" s="33"/>
      <c r="M110" s="139" t="s">
        <v>19</v>
      </c>
      <c r="N110" s="140" t="s">
        <v>44</v>
      </c>
      <c r="P110" s="141">
        <f>O110*H110</f>
        <v>0</v>
      </c>
      <c r="Q110" s="141">
        <v>0</v>
      </c>
      <c r="R110" s="141">
        <f>Q110*H110</f>
        <v>0</v>
      </c>
      <c r="S110" s="141">
        <v>0</v>
      </c>
      <c r="T110" s="142">
        <f>S110*H110</f>
        <v>0</v>
      </c>
      <c r="AR110" s="143" t="s">
        <v>173</v>
      </c>
      <c r="AT110" s="143" t="s">
        <v>168</v>
      </c>
      <c r="AU110" s="143" t="s">
        <v>85</v>
      </c>
      <c r="AY110" s="18" t="s">
        <v>166</v>
      </c>
      <c r="BE110" s="144">
        <f>IF(N110="základní",J110,0)</f>
        <v>0</v>
      </c>
      <c r="BF110" s="144">
        <f>IF(N110="snížená",J110,0)</f>
        <v>0</v>
      </c>
      <c r="BG110" s="144">
        <f>IF(N110="zákl. přenesená",J110,0)</f>
        <v>0</v>
      </c>
      <c r="BH110" s="144">
        <f>IF(N110="sníž. přenesená",J110,0)</f>
        <v>0</v>
      </c>
      <c r="BI110" s="144">
        <f>IF(N110="nulová",J110,0)</f>
        <v>0</v>
      </c>
      <c r="BJ110" s="18" t="s">
        <v>85</v>
      </c>
      <c r="BK110" s="144">
        <f>ROUND(I110*H110,2)</f>
        <v>0</v>
      </c>
      <c r="BL110" s="18" t="s">
        <v>173</v>
      </c>
      <c r="BM110" s="143" t="s">
        <v>1952</v>
      </c>
    </row>
    <row r="111" spans="2:65" s="1" customFormat="1">
      <c r="B111" s="33"/>
      <c r="D111" s="145" t="s">
        <v>175</v>
      </c>
      <c r="F111" s="146" t="s">
        <v>1953</v>
      </c>
      <c r="I111" s="147"/>
      <c r="L111" s="33"/>
      <c r="M111" s="148"/>
      <c r="T111" s="54"/>
      <c r="AT111" s="18" t="s">
        <v>175</v>
      </c>
      <c r="AU111" s="18" t="s">
        <v>85</v>
      </c>
    </row>
    <row r="112" spans="2:65" s="13" customFormat="1">
      <c r="B112" s="156"/>
      <c r="D112" s="150" t="s">
        <v>177</v>
      </c>
      <c r="E112" s="157" t="s">
        <v>19</v>
      </c>
      <c r="F112" s="158" t="s">
        <v>1954</v>
      </c>
      <c r="H112" s="159">
        <v>26.841999999999999</v>
      </c>
      <c r="I112" s="160"/>
      <c r="L112" s="156"/>
      <c r="M112" s="161"/>
      <c r="T112" s="162"/>
      <c r="AT112" s="157" t="s">
        <v>177</v>
      </c>
      <c r="AU112" s="157" t="s">
        <v>85</v>
      </c>
      <c r="AV112" s="13" t="s">
        <v>85</v>
      </c>
      <c r="AW112" s="13" t="s">
        <v>33</v>
      </c>
      <c r="AX112" s="13" t="s">
        <v>79</v>
      </c>
      <c r="AY112" s="157" t="s">
        <v>166</v>
      </c>
    </row>
    <row r="113" spans="2:65" s="1" customFormat="1" ht="37.9" customHeight="1">
      <c r="B113" s="33"/>
      <c r="C113" s="132" t="s">
        <v>194</v>
      </c>
      <c r="D113" s="132" t="s">
        <v>168</v>
      </c>
      <c r="E113" s="133" t="s">
        <v>180</v>
      </c>
      <c r="F113" s="134" t="s">
        <v>181</v>
      </c>
      <c r="G113" s="135" t="s">
        <v>171</v>
      </c>
      <c r="H113" s="136">
        <v>26.841999999999999</v>
      </c>
      <c r="I113" s="137"/>
      <c r="J113" s="138">
        <f>ROUND(I113*H113,2)</f>
        <v>0</v>
      </c>
      <c r="K113" s="134" t="s">
        <v>172</v>
      </c>
      <c r="L113" s="33"/>
      <c r="M113" s="139" t="s">
        <v>19</v>
      </c>
      <c r="N113" s="140" t="s">
        <v>44</v>
      </c>
      <c r="P113" s="141">
        <f>O113*H113</f>
        <v>0</v>
      </c>
      <c r="Q113" s="141">
        <v>0</v>
      </c>
      <c r="R113" s="141">
        <f>Q113*H113</f>
        <v>0</v>
      </c>
      <c r="S113" s="141">
        <v>0</v>
      </c>
      <c r="T113" s="142">
        <f>S113*H113</f>
        <v>0</v>
      </c>
      <c r="AR113" s="143" t="s">
        <v>173</v>
      </c>
      <c r="AT113" s="143" t="s">
        <v>168</v>
      </c>
      <c r="AU113" s="143" t="s">
        <v>85</v>
      </c>
      <c r="AY113" s="18" t="s">
        <v>166</v>
      </c>
      <c r="BE113" s="144">
        <f>IF(N113="základní",J113,0)</f>
        <v>0</v>
      </c>
      <c r="BF113" s="144">
        <f>IF(N113="snížená",J113,0)</f>
        <v>0</v>
      </c>
      <c r="BG113" s="144">
        <f>IF(N113="zákl. přenesená",J113,0)</f>
        <v>0</v>
      </c>
      <c r="BH113" s="144">
        <f>IF(N113="sníž. přenesená",J113,0)</f>
        <v>0</v>
      </c>
      <c r="BI113" s="144">
        <f>IF(N113="nulová",J113,0)</f>
        <v>0</v>
      </c>
      <c r="BJ113" s="18" t="s">
        <v>85</v>
      </c>
      <c r="BK113" s="144">
        <f>ROUND(I113*H113,2)</f>
        <v>0</v>
      </c>
      <c r="BL113" s="18" t="s">
        <v>173</v>
      </c>
      <c r="BM113" s="143" t="s">
        <v>1955</v>
      </c>
    </row>
    <row r="114" spans="2:65" s="1" customFormat="1">
      <c r="B114" s="33"/>
      <c r="D114" s="145" t="s">
        <v>175</v>
      </c>
      <c r="F114" s="146" t="s">
        <v>183</v>
      </c>
      <c r="I114" s="147"/>
      <c r="L114" s="33"/>
      <c r="M114" s="148"/>
      <c r="T114" s="54"/>
      <c r="AT114" s="18" t="s">
        <v>175</v>
      </c>
      <c r="AU114" s="18" t="s">
        <v>85</v>
      </c>
    </row>
    <row r="115" spans="2:65" s="1" customFormat="1" ht="37.9" customHeight="1">
      <c r="B115" s="33"/>
      <c r="C115" s="132" t="s">
        <v>202</v>
      </c>
      <c r="D115" s="132" t="s">
        <v>168</v>
      </c>
      <c r="E115" s="133" t="s">
        <v>185</v>
      </c>
      <c r="F115" s="134" t="s">
        <v>186</v>
      </c>
      <c r="G115" s="135" t="s">
        <v>171</v>
      </c>
      <c r="H115" s="136">
        <v>429.47199999999998</v>
      </c>
      <c r="I115" s="137"/>
      <c r="J115" s="138">
        <f>ROUND(I115*H115,2)</f>
        <v>0</v>
      </c>
      <c r="K115" s="134" t="s">
        <v>172</v>
      </c>
      <c r="L115" s="33"/>
      <c r="M115" s="139" t="s">
        <v>19</v>
      </c>
      <c r="N115" s="140" t="s">
        <v>44</v>
      </c>
      <c r="P115" s="141">
        <f>O115*H115</f>
        <v>0</v>
      </c>
      <c r="Q115" s="141">
        <v>0</v>
      </c>
      <c r="R115" s="141">
        <f>Q115*H115</f>
        <v>0</v>
      </c>
      <c r="S115" s="141">
        <v>0</v>
      </c>
      <c r="T115" s="142">
        <f>S115*H115</f>
        <v>0</v>
      </c>
      <c r="AR115" s="143" t="s">
        <v>173</v>
      </c>
      <c r="AT115" s="143" t="s">
        <v>168</v>
      </c>
      <c r="AU115" s="143" t="s">
        <v>85</v>
      </c>
      <c r="AY115" s="18" t="s">
        <v>166</v>
      </c>
      <c r="BE115" s="144">
        <f>IF(N115="základní",J115,0)</f>
        <v>0</v>
      </c>
      <c r="BF115" s="144">
        <f>IF(N115="snížená",J115,0)</f>
        <v>0</v>
      </c>
      <c r="BG115" s="144">
        <f>IF(N115="zákl. přenesená",J115,0)</f>
        <v>0</v>
      </c>
      <c r="BH115" s="144">
        <f>IF(N115="sníž. přenesená",J115,0)</f>
        <v>0</v>
      </c>
      <c r="BI115" s="144">
        <f>IF(N115="nulová",J115,0)</f>
        <v>0</v>
      </c>
      <c r="BJ115" s="18" t="s">
        <v>85</v>
      </c>
      <c r="BK115" s="144">
        <f>ROUND(I115*H115,2)</f>
        <v>0</v>
      </c>
      <c r="BL115" s="18" t="s">
        <v>173</v>
      </c>
      <c r="BM115" s="143" t="s">
        <v>1956</v>
      </c>
    </row>
    <row r="116" spans="2:65" s="1" customFormat="1">
      <c r="B116" s="33"/>
      <c r="D116" s="145" t="s">
        <v>175</v>
      </c>
      <c r="F116" s="146" t="s">
        <v>188</v>
      </c>
      <c r="I116" s="147"/>
      <c r="L116" s="33"/>
      <c r="M116" s="148"/>
      <c r="T116" s="54"/>
      <c r="AT116" s="18" t="s">
        <v>175</v>
      </c>
      <c r="AU116" s="18" t="s">
        <v>85</v>
      </c>
    </row>
    <row r="117" spans="2:65" s="13" customFormat="1">
      <c r="B117" s="156"/>
      <c r="D117" s="150" t="s">
        <v>177</v>
      </c>
      <c r="E117" s="157" t="s">
        <v>19</v>
      </c>
      <c r="F117" s="158" t="s">
        <v>1957</v>
      </c>
      <c r="H117" s="159">
        <v>429.47199999999998</v>
      </c>
      <c r="I117" s="160"/>
      <c r="L117" s="156"/>
      <c r="M117" s="161"/>
      <c r="T117" s="162"/>
      <c r="AT117" s="157" t="s">
        <v>177</v>
      </c>
      <c r="AU117" s="157" t="s">
        <v>85</v>
      </c>
      <c r="AV117" s="13" t="s">
        <v>85</v>
      </c>
      <c r="AW117" s="13" t="s">
        <v>33</v>
      </c>
      <c r="AX117" s="13" t="s">
        <v>79</v>
      </c>
      <c r="AY117" s="157" t="s">
        <v>166</v>
      </c>
    </row>
    <row r="118" spans="2:65" s="1" customFormat="1" ht="24.2" customHeight="1">
      <c r="B118" s="33"/>
      <c r="C118" s="132" t="s">
        <v>208</v>
      </c>
      <c r="D118" s="132" t="s">
        <v>168</v>
      </c>
      <c r="E118" s="133" t="s">
        <v>190</v>
      </c>
      <c r="F118" s="134" t="s">
        <v>191</v>
      </c>
      <c r="G118" s="135" t="s">
        <v>171</v>
      </c>
      <c r="H118" s="136">
        <v>26.841999999999999</v>
      </c>
      <c r="I118" s="137"/>
      <c r="J118" s="138">
        <f>ROUND(I118*H118,2)</f>
        <v>0</v>
      </c>
      <c r="K118" s="134" t="s">
        <v>172</v>
      </c>
      <c r="L118" s="33"/>
      <c r="M118" s="139" t="s">
        <v>19</v>
      </c>
      <c r="N118" s="140" t="s">
        <v>44</v>
      </c>
      <c r="P118" s="141">
        <f>O118*H118</f>
        <v>0</v>
      </c>
      <c r="Q118" s="141">
        <v>0</v>
      </c>
      <c r="R118" s="141">
        <f>Q118*H118</f>
        <v>0</v>
      </c>
      <c r="S118" s="141">
        <v>0</v>
      </c>
      <c r="T118" s="142">
        <f>S118*H118</f>
        <v>0</v>
      </c>
      <c r="AR118" s="143" t="s">
        <v>173</v>
      </c>
      <c r="AT118" s="143" t="s">
        <v>168</v>
      </c>
      <c r="AU118" s="143" t="s">
        <v>85</v>
      </c>
      <c r="AY118" s="18" t="s">
        <v>166</v>
      </c>
      <c r="BE118" s="144">
        <f>IF(N118="základní",J118,0)</f>
        <v>0</v>
      </c>
      <c r="BF118" s="144">
        <f>IF(N118="snížená",J118,0)</f>
        <v>0</v>
      </c>
      <c r="BG118" s="144">
        <f>IF(N118="zákl. přenesená",J118,0)</f>
        <v>0</v>
      </c>
      <c r="BH118" s="144">
        <f>IF(N118="sníž. přenesená",J118,0)</f>
        <v>0</v>
      </c>
      <c r="BI118" s="144">
        <f>IF(N118="nulová",J118,0)</f>
        <v>0</v>
      </c>
      <c r="BJ118" s="18" t="s">
        <v>85</v>
      </c>
      <c r="BK118" s="144">
        <f>ROUND(I118*H118,2)</f>
        <v>0</v>
      </c>
      <c r="BL118" s="18" t="s">
        <v>173</v>
      </c>
      <c r="BM118" s="143" t="s">
        <v>1958</v>
      </c>
    </row>
    <row r="119" spans="2:65" s="1" customFormat="1">
      <c r="B119" s="33"/>
      <c r="D119" s="145" t="s">
        <v>175</v>
      </c>
      <c r="F119" s="146" t="s">
        <v>193</v>
      </c>
      <c r="I119" s="147"/>
      <c r="L119" s="33"/>
      <c r="M119" s="148"/>
      <c r="T119" s="54"/>
      <c r="AT119" s="18" t="s">
        <v>175</v>
      </c>
      <c r="AU119" s="18" t="s">
        <v>85</v>
      </c>
    </row>
    <row r="120" spans="2:65" s="1" customFormat="1" ht="24.2" customHeight="1">
      <c r="B120" s="33"/>
      <c r="C120" s="132" t="s">
        <v>229</v>
      </c>
      <c r="D120" s="132" t="s">
        <v>168</v>
      </c>
      <c r="E120" s="133" t="s">
        <v>195</v>
      </c>
      <c r="F120" s="134" t="s">
        <v>196</v>
      </c>
      <c r="G120" s="135" t="s">
        <v>197</v>
      </c>
      <c r="H120" s="136">
        <v>48.316000000000003</v>
      </c>
      <c r="I120" s="137"/>
      <c r="J120" s="138">
        <f>ROUND(I120*H120,2)</f>
        <v>0</v>
      </c>
      <c r="K120" s="134" t="s">
        <v>172</v>
      </c>
      <c r="L120" s="33"/>
      <c r="M120" s="139" t="s">
        <v>19</v>
      </c>
      <c r="N120" s="140" t="s">
        <v>44</v>
      </c>
      <c r="P120" s="141">
        <f>O120*H120</f>
        <v>0</v>
      </c>
      <c r="Q120" s="141">
        <v>0</v>
      </c>
      <c r="R120" s="141">
        <f>Q120*H120</f>
        <v>0</v>
      </c>
      <c r="S120" s="141">
        <v>0</v>
      </c>
      <c r="T120" s="142">
        <f>S120*H120</f>
        <v>0</v>
      </c>
      <c r="AR120" s="143" t="s">
        <v>173</v>
      </c>
      <c r="AT120" s="143" t="s">
        <v>168</v>
      </c>
      <c r="AU120" s="143" t="s">
        <v>85</v>
      </c>
      <c r="AY120" s="18" t="s">
        <v>166</v>
      </c>
      <c r="BE120" s="144">
        <f>IF(N120="základní",J120,0)</f>
        <v>0</v>
      </c>
      <c r="BF120" s="144">
        <f>IF(N120="snížená",J120,0)</f>
        <v>0</v>
      </c>
      <c r="BG120" s="144">
        <f>IF(N120="zákl. přenesená",J120,0)</f>
        <v>0</v>
      </c>
      <c r="BH120" s="144">
        <f>IF(N120="sníž. přenesená",J120,0)</f>
        <v>0</v>
      </c>
      <c r="BI120" s="144">
        <f>IF(N120="nulová",J120,0)</f>
        <v>0</v>
      </c>
      <c r="BJ120" s="18" t="s">
        <v>85</v>
      </c>
      <c r="BK120" s="144">
        <f>ROUND(I120*H120,2)</f>
        <v>0</v>
      </c>
      <c r="BL120" s="18" t="s">
        <v>173</v>
      </c>
      <c r="BM120" s="143" t="s">
        <v>1959</v>
      </c>
    </row>
    <row r="121" spans="2:65" s="1" customFormat="1">
      <c r="B121" s="33"/>
      <c r="D121" s="145" t="s">
        <v>175</v>
      </c>
      <c r="F121" s="146" t="s">
        <v>199</v>
      </c>
      <c r="I121" s="147"/>
      <c r="L121" s="33"/>
      <c r="M121" s="148"/>
      <c r="T121" s="54"/>
      <c r="AT121" s="18" t="s">
        <v>175</v>
      </c>
      <c r="AU121" s="18" t="s">
        <v>85</v>
      </c>
    </row>
    <row r="122" spans="2:65" s="13" customFormat="1">
      <c r="B122" s="156"/>
      <c r="D122" s="150" t="s">
        <v>177</v>
      </c>
      <c r="E122" s="157" t="s">
        <v>19</v>
      </c>
      <c r="F122" s="158" t="s">
        <v>1960</v>
      </c>
      <c r="H122" s="159">
        <v>48.316000000000003</v>
      </c>
      <c r="I122" s="160"/>
      <c r="L122" s="156"/>
      <c r="M122" s="161"/>
      <c r="T122" s="162"/>
      <c r="AT122" s="157" t="s">
        <v>177</v>
      </c>
      <c r="AU122" s="157" t="s">
        <v>85</v>
      </c>
      <c r="AV122" s="13" t="s">
        <v>85</v>
      </c>
      <c r="AW122" s="13" t="s">
        <v>33</v>
      </c>
      <c r="AX122" s="13" t="s">
        <v>79</v>
      </c>
      <c r="AY122" s="157" t="s">
        <v>166</v>
      </c>
    </row>
    <row r="123" spans="2:65" s="1" customFormat="1" ht="37.9" customHeight="1">
      <c r="B123" s="33"/>
      <c r="C123" s="132" t="s">
        <v>237</v>
      </c>
      <c r="D123" s="132" t="s">
        <v>168</v>
      </c>
      <c r="E123" s="133" t="s">
        <v>1961</v>
      </c>
      <c r="F123" s="134" t="s">
        <v>1962</v>
      </c>
      <c r="G123" s="135" t="s">
        <v>171</v>
      </c>
      <c r="H123" s="136">
        <v>16.106000000000002</v>
      </c>
      <c r="I123" s="137"/>
      <c r="J123" s="138">
        <f>ROUND(I123*H123,2)</f>
        <v>0</v>
      </c>
      <c r="K123" s="134" t="s">
        <v>172</v>
      </c>
      <c r="L123" s="33"/>
      <c r="M123" s="139" t="s">
        <v>19</v>
      </c>
      <c r="N123" s="140" t="s">
        <v>44</v>
      </c>
      <c r="P123" s="141">
        <f>O123*H123</f>
        <v>0</v>
      </c>
      <c r="Q123" s="141">
        <v>0</v>
      </c>
      <c r="R123" s="141">
        <f>Q123*H123</f>
        <v>0</v>
      </c>
      <c r="S123" s="141">
        <v>0</v>
      </c>
      <c r="T123" s="142">
        <f>S123*H123</f>
        <v>0</v>
      </c>
      <c r="AR123" s="143" t="s">
        <v>173</v>
      </c>
      <c r="AT123" s="143" t="s">
        <v>168</v>
      </c>
      <c r="AU123" s="143" t="s">
        <v>85</v>
      </c>
      <c r="AY123" s="18" t="s">
        <v>166</v>
      </c>
      <c r="BE123" s="144">
        <f>IF(N123="základní",J123,0)</f>
        <v>0</v>
      </c>
      <c r="BF123" s="144">
        <f>IF(N123="snížená",J123,0)</f>
        <v>0</v>
      </c>
      <c r="BG123" s="144">
        <f>IF(N123="zákl. přenesená",J123,0)</f>
        <v>0</v>
      </c>
      <c r="BH123" s="144">
        <f>IF(N123="sníž. přenesená",J123,0)</f>
        <v>0</v>
      </c>
      <c r="BI123" s="144">
        <f>IF(N123="nulová",J123,0)</f>
        <v>0</v>
      </c>
      <c r="BJ123" s="18" t="s">
        <v>85</v>
      </c>
      <c r="BK123" s="144">
        <f>ROUND(I123*H123,2)</f>
        <v>0</v>
      </c>
      <c r="BL123" s="18" t="s">
        <v>173</v>
      </c>
      <c r="BM123" s="143" t="s">
        <v>1963</v>
      </c>
    </row>
    <row r="124" spans="2:65" s="1" customFormat="1">
      <c r="B124" s="33"/>
      <c r="D124" s="145" t="s">
        <v>175</v>
      </c>
      <c r="F124" s="146" t="s">
        <v>1964</v>
      </c>
      <c r="I124" s="147"/>
      <c r="L124" s="33"/>
      <c r="M124" s="148"/>
      <c r="T124" s="54"/>
      <c r="AT124" s="18" t="s">
        <v>175</v>
      </c>
      <c r="AU124" s="18" t="s">
        <v>85</v>
      </c>
    </row>
    <row r="125" spans="2:65" s="13" customFormat="1" ht="22.5">
      <c r="B125" s="156"/>
      <c r="D125" s="150" t="s">
        <v>177</v>
      </c>
      <c r="E125" s="157" t="s">
        <v>19</v>
      </c>
      <c r="F125" s="158" t="s">
        <v>1965</v>
      </c>
      <c r="H125" s="159">
        <v>14.606999999999999</v>
      </c>
      <c r="I125" s="160"/>
      <c r="L125" s="156"/>
      <c r="M125" s="161"/>
      <c r="T125" s="162"/>
      <c r="AT125" s="157" t="s">
        <v>177</v>
      </c>
      <c r="AU125" s="157" t="s">
        <v>85</v>
      </c>
      <c r="AV125" s="13" t="s">
        <v>85</v>
      </c>
      <c r="AW125" s="13" t="s">
        <v>33</v>
      </c>
      <c r="AX125" s="13" t="s">
        <v>72</v>
      </c>
      <c r="AY125" s="157" t="s">
        <v>166</v>
      </c>
    </row>
    <row r="126" spans="2:65" s="13" customFormat="1">
      <c r="B126" s="156"/>
      <c r="D126" s="150" t="s">
        <v>177</v>
      </c>
      <c r="E126" s="157" t="s">
        <v>19</v>
      </c>
      <c r="F126" s="158" t="s">
        <v>1966</v>
      </c>
      <c r="H126" s="159">
        <v>1.4990000000000001</v>
      </c>
      <c r="I126" s="160"/>
      <c r="L126" s="156"/>
      <c r="M126" s="161"/>
      <c r="T126" s="162"/>
      <c r="AT126" s="157" t="s">
        <v>177</v>
      </c>
      <c r="AU126" s="157" t="s">
        <v>85</v>
      </c>
      <c r="AV126" s="13" t="s">
        <v>85</v>
      </c>
      <c r="AW126" s="13" t="s">
        <v>33</v>
      </c>
      <c r="AX126" s="13" t="s">
        <v>72</v>
      </c>
      <c r="AY126" s="157" t="s">
        <v>166</v>
      </c>
    </row>
    <row r="127" spans="2:65" s="15" customFormat="1">
      <c r="B127" s="170"/>
      <c r="D127" s="150" t="s">
        <v>177</v>
      </c>
      <c r="E127" s="171" t="s">
        <v>19</v>
      </c>
      <c r="F127" s="172" t="s">
        <v>228</v>
      </c>
      <c r="H127" s="173">
        <v>16.106000000000002</v>
      </c>
      <c r="I127" s="174"/>
      <c r="L127" s="170"/>
      <c r="M127" s="175"/>
      <c r="T127" s="176"/>
      <c r="AT127" s="171" t="s">
        <v>177</v>
      </c>
      <c r="AU127" s="171" t="s">
        <v>85</v>
      </c>
      <c r="AV127" s="15" t="s">
        <v>173</v>
      </c>
      <c r="AW127" s="15" t="s">
        <v>33</v>
      </c>
      <c r="AX127" s="15" t="s">
        <v>79</v>
      </c>
      <c r="AY127" s="171" t="s">
        <v>166</v>
      </c>
    </row>
    <row r="128" spans="2:65" s="1" customFormat="1" ht="16.5" customHeight="1">
      <c r="B128" s="33"/>
      <c r="C128" s="177" t="s">
        <v>243</v>
      </c>
      <c r="D128" s="177" t="s">
        <v>488</v>
      </c>
      <c r="E128" s="178" t="s">
        <v>1967</v>
      </c>
      <c r="F128" s="179" t="s">
        <v>1968</v>
      </c>
      <c r="G128" s="180" t="s">
        <v>197</v>
      </c>
      <c r="H128" s="181">
        <v>32.212000000000003</v>
      </c>
      <c r="I128" s="182"/>
      <c r="J128" s="183">
        <f>ROUND(I128*H128,2)</f>
        <v>0</v>
      </c>
      <c r="K128" s="179" t="s">
        <v>172</v>
      </c>
      <c r="L128" s="184"/>
      <c r="M128" s="185" t="s">
        <v>19</v>
      </c>
      <c r="N128" s="186" t="s">
        <v>44</v>
      </c>
      <c r="P128" s="141">
        <f>O128*H128</f>
        <v>0</v>
      </c>
      <c r="Q128" s="141">
        <v>1</v>
      </c>
      <c r="R128" s="141">
        <f>Q128*H128</f>
        <v>32.212000000000003</v>
      </c>
      <c r="S128" s="141">
        <v>0</v>
      </c>
      <c r="T128" s="142">
        <f>S128*H128</f>
        <v>0</v>
      </c>
      <c r="AR128" s="143" t="s">
        <v>229</v>
      </c>
      <c r="AT128" s="143" t="s">
        <v>488</v>
      </c>
      <c r="AU128" s="143" t="s">
        <v>85</v>
      </c>
      <c r="AY128" s="18" t="s">
        <v>166</v>
      </c>
      <c r="BE128" s="144">
        <f>IF(N128="základní",J128,0)</f>
        <v>0</v>
      </c>
      <c r="BF128" s="144">
        <f>IF(N128="snížená",J128,0)</f>
        <v>0</v>
      </c>
      <c r="BG128" s="144">
        <f>IF(N128="zákl. přenesená",J128,0)</f>
        <v>0</v>
      </c>
      <c r="BH128" s="144">
        <f>IF(N128="sníž. přenesená",J128,0)</f>
        <v>0</v>
      </c>
      <c r="BI128" s="144">
        <f>IF(N128="nulová",J128,0)</f>
        <v>0</v>
      </c>
      <c r="BJ128" s="18" t="s">
        <v>85</v>
      </c>
      <c r="BK128" s="144">
        <f>ROUND(I128*H128,2)</f>
        <v>0</v>
      </c>
      <c r="BL128" s="18" t="s">
        <v>173</v>
      </c>
      <c r="BM128" s="143" t="s">
        <v>1969</v>
      </c>
    </row>
    <row r="129" spans="2:65" s="13" customFormat="1">
      <c r="B129" s="156"/>
      <c r="D129" s="150" t="s">
        <v>177</v>
      </c>
      <c r="F129" s="158" t="s">
        <v>1970</v>
      </c>
      <c r="H129" s="159">
        <v>32.212000000000003</v>
      </c>
      <c r="I129" s="160"/>
      <c r="L129" s="156"/>
      <c r="M129" s="161"/>
      <c r="T129" s="162"/>
      <c r="AT129" s="157" t="s">
        <v>177</v>
      </c>
      <c r="AU129" s="157" t="s">
        <v>85</v>
      </c>
      <c r="AV129" s="13" t="s">
        <v>85</v>
      </c>
      <c r="AW129" s="13" t="s">
        <v>4</v>
      </c>
      <c r="AX129" s="13" t="s">
        <v>79</v>
      </c>
      <c r="AY129" s="157" t="s">
        <v>166</v>
      </c>
    </row>
    <row r="130" spans="2:65" s="1" customFormat="1" ht="24.2" customHeight="1">
      <c r="B130" s="33"/>
      <c r="C130" s="132" t="s">
        <v>254</v>
      </c>
      <c r="D130" s="132" t="s">
        <v>168</v>
      </c>
      <c r="E130" s="133" t="s">
        <v>1971</v>
      </c>
      <c r="F130" s="134" t="s">
        <v>1972</v>
      </c>
      <c r="G130" s="135" t="s">
        <v>171</v>
      </c>
      <c r="H130" s="136">
        <v>8.9480000000000004</v>
      </c>
      <c r="I130" s="137"/>
      <c r="J130" s="138">
        <f>ROUND(I130*H130,2)</f>
        <v>0</v>
      </c>
      <c r="K130" s="134" t="s">
        <v>172</v>
      </c>
      <c r="L130" s="33"/>
      <c r="M130" s="139" t="s">
        <v>19</v>
      </c>
      <c r="N130" s="140" t="s">
        <v>44</v>
      </c>
      <c r="P130" s="141">
        <f>O130*H130</f>
        <v>0</v>
      </c>
      <c r="Q130" s="141">
        <v>0</v>
      </c>
      <c r="R130" s="141">
        <f>Q130*H130</f>
        <v>0</v>
      </c>
      <c r="S130" s="141">
        <v>0</v>
      </c>
      <c r="T130" s="142">
        <f>S130*H130</f>
        <v>0</v>
      </c>
      <c r="AR130" s="143" t="s">
        <v>173</v>
      </c>
      <c r="AT130" s="143" t="s">
        <v>168</v>
      </c>
      <c r="AU130" s="143" t="s">
        <v>85</v>
      </c>
      <c r="AY130" s="18" t="s">
        <v>166</v>
      </c>
      <c r="BE130" s="144">
        <f>IF(N130="základní",J130,0)</f>
        <v>0</v>
      </c>
      <c r="BF130" s="144">
        <f>IF(N130="snížená",J130,0)</f>
        <v>0</v>
      </c>
      <c r="BG130" s="144">
        <f>IF(N130="zákl. přenesená",J130,0)</f>
        <v>0</v>
      </c>
      <c r="BH130" s="144">
        <f>IF(N130="sníž. přenesená",J130,0)</f>
        <v>0</v>
      </c>
      <c r="BI130" s="144">
        <f>IF(N130="nulová",J130,0)</f>
        <v>0</v>
      </c>
      <c r="BJ130" s="18" t="s">
        <v>85</v>
      </c>
      <c r="BK130" s="144">
        <f>ROUND(I130*H130,2)</f>
        <v>0</v>
      </c>
      <c r="BL130" s="18" t="s">
        <v>173</v>
      </c>
      <c r="BM130" s="143" t="s">
        <v>1973</v>
      </c>
    </row>
    <row r="131" spans="2:65" s="1" customFormat="1">
      <c r="B131" s="33"/>
      <c r="D131" s="145" t="s">
        <v>175</v>
      </c>
      <c r="F131" s="146" t="s">
        <v>1974</v>
      </c>
      <c r="I131" s="147"/>
      <c r="L131" s="33"/>
      <c r="M131" s="148"/>
      <c r="T131" s="54"/>
      <c r="AT131" s="18" t="s">
        <v>175</v>
      </c>
      <c r="AU131" s="18" t="s">
        <v>85</v>
      </c>
    </row>
    <row r="132" spans="2:65" s="13" customFormat="1" ht="22.5">
      <c r="B132" s="156"/>
      <c r="D132" s="150" t="s">
        <v>177</v>
      </c>
      <c r="E132" s="157" t="s">
        <v>19</v>
      </c>
      <c r="F132" s="158" t="s">
        <v>1975</v>
      </c>
      <c r="H132" s="159">
        <v>8.1150000000000002</v>
      </c>
      <c r="I132" s="160"/>
      <c r="L132" s="156"/>
      <c r="M132" s="161"/>
      <c r="T132" s="162"/>
      <c r="AT132" s="157" t="s">
        <v>177</v>
      </c>
      <c r="AU132" s="157" t="s">
        <v>85</v>
      </c>
      <c r="AV132" s="13" t="s">
        <v>85</v>
      </c>
      <c r="AW132" s="13" t="s">
        <v>33</v>
      </c>
      <c r="AX132" s="13" t="s">
        <v>72</v>
      </c>
      <c r="AY132" s="157" t="s">
        <v>166</v>
      </c>
    </row>
    <row r="133" spans="2:65" s="13" customFormat="1">
      <c r="B133" s="156"/>
      <c r="D133" s="150" t="s">
        <v>177</v>
      </c>
      <c r="E133" s="157" t="s">
        <v>19</v>
      </c>
      <c r="F133" s="158" t="s">
        <v>1976</v>
      </c>
      <c r="H133" s="159">
        <v>0.83299999999999996</v>
      </c>
      <c r="I133" s="160"/>
      <c r="L133" s="156"/>
      <c r="M133" s="161"/>
      <c r="T133" s="162"/>
      <c r="AT133" s="157" t="s">
        <v>177</v>
      </c>
      <c r="AU133" s="157" t="s">
        <v>85</v>
      </c>
      <c r="AV133" s="13" t="s">
        <v>85</v>
      </c>
      <c r="AW133" s="13" t="s">
        <v>33</v>
      </c>
      <c r="AX133" s="13" t="s">
        <v>72</v>
      </c>
      <c r="AY133" s="157" t="s">
        <v>166</v>
      </c>
    </row>
    <row r="134" spans="2:65" s="15" customFormat="1">
      <c r="B134" s="170"/>
      <c r="D134" s="150" t="s">
        <v>177</v>
      </c>
      <c r="E134" s="171" t="s">
        <v>19</v>
      </c>
      <c r="F134" s="172" t="s">
        <v>228</v>
      </c>
      <c r="H134" s="173">
        <v>8.9480000000000004</v>
      </c>
      <c r="I134" s="174"/>
      <c r="L134" s="170"/>
      <c r="M134" s="175"/>
      <c r="T134" s="176"/>
      <c r="AT134" s="171" t="s">
        <v>177</v>
      </c>
      <c r="AU134" s="171" t="s">
        <v>85</v>
      </c>
      <c r="AV134" s="15" t="s">
        <v>173</v>
      </c>
      <c r="AW134" s="15" t="s">
        <v>33</v>
      </c>
      <c r="AX134" s="15" t="s">
        <v>79</v>
      </c>
      <c r="AY134" s="171" t="s">
        <v>166</v>
      </c>
    </row>
    <row r="135" spans="2:65" s="11" customFormat="1" ht="22.9" customHeight="1">
      <c r="B135" s="120"/>
      <c r="D135" s="121" t="s">
        <v>71</v>
      </c>
      <c r="E135" s="130" t="s">
        <v>173</v>
      </c>
      <c r="F135" s="130" t="s">
        <v>1977</v>
      </c>
      <c r="I135" s="123"/>
      <c r="J135" s="131">
        <f>BK135</f>
        <v>0</v>
      </c>
      <c r="L135" s="120"/>
      <c r="M135" s="125"/>
      <c r="P135" s="126">
        <f>SUM(P136:P140)</f>
        <v>0</v>
      </c>
      <c r="R135" s="126">
        <f>SUM(R136:R140)</f>
        <v>0</v>
      </c>
      <c r="T135" s="127">
        <f>SUM(T136:T140)</f>
        <v>0</v>
      </c>
      <c r="AR135" s="121" t="s">
        <v>79</v>
      </c>
      <c r="AT135" s="128" t="s">
        <v>71</v>
      </c>
      <c r="AU135" s="128" t="s">
        <v>79</v>
      </c>
      <c r="AY135" s="121" t="s">
        <v>166</v>
      </c>
      <c r="BK135" s="129">
        <f>SUM(BK136:BK140)</f>
        <v>0</v>
      </c>
    </row>
    <row r="136" spans="2:65" s="1" customFormat="1" ht="21.75" customHeight="1">
      <c r="B136" s="33"/>
      <c r="C136" s="132" t="s">
        <v>262</v>
      </c>
      <c r="D136" s="132" t="s">
        <v>168</v>
      </c>
      <c r="E136" s="133" t="s">
        <v>1978</v>
      </c>
      <c r="F136" s="134" t="s">
        <v>1979</v>
      </c>
      <c r="G136" s="135" t="s">
        <v>171</v>
      </c>
      <c r="H136" s="136">
        <v>3.5790000000000002</v>
      </c>
      <c r="I136" s="137"/>
      <c r="J136" s="138">
        <f>ROUND(I136*H136,2)</f>
        <v>0</v>
      </c>
      <c r="K136" s="134" t="s">
        <v>172</v>
      </c>
      <c r="L136" s="33"/>
      <c r="M136" s="139" t="s">
        <v>19</v>
      </c>
      <c r="N136" s="140" t="s">
        <v>44</v>
      </c>
      <c r="P136" s="141">
        <f>O136*H136</f>
        <v>0</v>
      </c>
      <c r="Q136" s="141">
        <v>0</v>
      </c>
      <c r="R136" s="141">
        <f>Q136*H136</f>
        <v>0</v>
      </c>
      <c r="S136" s="141">
        <v>0</v>
      </c>
      <c r="T136" s="142">
        <f>S136*H136</f>
        <v>0</v>
      </c>
      <c r="AR136" s="143" t="s">
        <v>173</v>
      </c>
      <c r="AT136" s="143" t="s">
        <v>168</v>
      </c>
      <c r="AU136" s="143" t="s">
        <v>85</v>
      </c>
      <c r="AY136" s="18" t="s">
        <v>166</v>
      </c>
      <c r="BE136" s="144">
        <f>IF(N136="základní",J136,0)</f>
        <v>0</v>
      </c>
      <c r="BF136" s="144">
        <f>IF(N136="snížená",J136,0)</f>
        <v>0</v>
      </c>
      <c r="BG136" s="144">
        <f>IF(N136="zákl. přenesená",J136,0)</f>
        <v>0</v>
      </c>
      <c r="BH136" s="144">
        <f>IF(N136="sníž. přenesená",J136,0)</f>
        <v>0</v>
      </c>
      <c r="BI136" s="144">
        <f>IF(N136="nulová",J136,0)</f>
        <v>0</v>
      </c>
      <c r="BJ136" s="18" t="s">
        <v>85</v>
      </c>
      <c r="BK136" s="144">
        <f>ROUND(I136*H136,2)</f>
        <v>0</v>
      </c>
      <c r="BL136" s="18" t="s">
        <v>173</v>
      </c>
      <c r="BM136" s="143" t="s">
        <v>1980</v>
      </c>
    </row>
    <row r="137" spans="2:65" s="1" customFormat="1">
      <c r="B137" s="33"/>
      <c r="D137" s="145" t="s">
        <v>175</v>
      </c>
      <c r="F137" s="146" t="s">
        <v>1981</v>
      </c>
      <c r="I137" s="147"/>
      <c r="L137" s="33"/>
      <c r="M137" s="148"/>
      <c r="T137" s="54"/>
      <c r="AT137" s="18" t="s">
        <v>175</v>
      </c>
      <c r="AU137" s="18" t="s">
        <v>85</v>
      </c>
    </row>
    <row r="138" spans="2:65" s="13" customFormat="1" ht="22.5">
      <c r="B138" s="156"/>
      <c r="D138" s="150" t="s">
        <v>177</v>
      </c>
      <c r="E138" s="157" t="s">
        <v>19</v>
      </c>
      <c r="F138" s="158" t="s">
        <v>1982</v>
      </c>
      <c r="H138" s="159">
        <v>3.246</v>
      </c>
      <c r="I138" s="160"/>
      <c r="L138" s="156"/>
      <c r="M138" s="161"/>
      <c r="T138" s="162"/>
      <c r="AT138" s="157" t="s">
        <v>177</v>
      </c>
      <c r="AU138" s="157" t="s">
        <v>85</v>
      </c>
      <c r="AV138" s="13" t="s">
        <v>85</v>
      </c>
      <c r="AW138" s="13" t="s">
        <v>33</v>
      </c>
      <c r="AX138" s="13" t="s">
        <v>72</v>
      </c>
      <c r="AY138" s="157" t="s">
        <v>166</v>
      </c>
    </row>
    <row r="139" spans="2:65" s="13" customFormat="1">
      <c r="B139" s="156"/>
      <c r="D139" s="150" t="s">
        <v>177</v>
      </c>
      <c r="E139" s="157" t="s">
        <v>19</v>
      </c>
      <c r="F139" s="158" t="s">
        <v>1983</v>
      </c>
      <c r="H139" s="159">
        <v>0.33300000000000002</v>
      </c>
      <c r="I139" s="160"/>
      <c r="L139" s="156"/>
      <c r="M139" s="161"/>
      <c r="T139" s="162"/>
      <c r="AT139" s="157" t="s">
        <v>177</v>
      </c>
      <c r="AU139" s="157" t="s">
        <v>85</v>
      </c>
      <c r="AV139" s="13" t="s">
        <v>85</v>
      </c>
      <c r="AW139" s="13" t="s">
        <v>33</v>
      </c>
      <c r="AX139" s="13" t="s">
        <v>72</v>
      </c>
      <c r="AY139" s="157" t="s">
        <v>166</v>
      </c>
    </row>
    <row r="140" spans="2:65" s="15" customFormat="1">
      <c r="B140" s="170"/>
      <c r="D140" s="150" t="s">
        <v>177</v>
      </c>
      <c r="E140" s="171" t="s">
        <v>19</v>
      </c>
      <c r="F140" s="172" t="s">
        <v>228</v>
      </c>
      <c r="H140" s="173">
        <v>3.5790000000000002</v>
      </c>
      <c r="I140" s="174"/>
      <c r="L140" s="170"/>
      <c r="M140" s="175"/>
      <c r="T140" s="176"/>
      <c r="AT140" s="171" t="s">
        <v>177</v>
      </c>
      <c r="AU140" s="171" t="s">
        <v>85</v>
      </c>
      <c r="AV140" s="15" t="s">
        <v>173</v>
      </c>
      <c r="AW140" s="15" t="s">
        <v>33</v>
      </c>
      <c r="AX140" s="15" t="s">
        <v>79</v>
      </c>
      <c r="AY140" s="171" t="s">
        <v>166</v>
      </c>
    </row>
    <row r="141" spans="2:65" s="11" customFormat="1" ht="22.9" customHeight="1">
      <c r="B141" s="120"/>
      <c r="D141" s="121" t="s">
        <v>71</v>
      </c>
      <c r="E141" s="130" t="s">
        <v>202</v>
      </c>
      <c r="F141" s="130" t="s">
        <v>290</v>
      </c>
      <c r="I141" s="123"/>
      <c r="J141" s="131">
        <f>BK141</f>
        <v>0</v>
      </c>
      <c r="L141" s="120"/>
      <c r="M141" s="125"/>
      <c r="P141" s="126">
        <f>SUM(P142:P156)</f>
        <v>0</v>
      </c>
      <c r="R141" s="126">
        <f>SUM(R142:R156)</f>
        <v>36.400962829999997</v>
      </c>
      <c r="T141" s="127">
        <f>SUM(T142:T156)</f>
        <v>0</v>
      </c>
      <c r="AR141" s="121" t="s">
        <v>79</v>
      </c>
      <c r="AT141" s="128" t="s">
        <v>71</v>
      </c>
      <c r="AU141" s="128" t="s">
        <v>79</v>
      </c>
      <c r="AY141" s="121" t="s">
        <v>166</v>
      </c>
      <c r="BK141" s="129">
        <f>SUM(BK142:BK156)</f>
        <v>0</v>
      </c>
    </row>
    <row r="142" spans="2:65" s="1" customFormat="1" ht="16.5" customHeight="1">
      <c r="B142" s="33"/>
      <c r="C142" s="132" t="s">
        <v>268</v>
      </c>
      <c r="D142" s="132" t="s">
        <v>168</v>
      </c>
      <c r="E142" s="133" t="s">
        <v>1780</v>
      </c>
      <c r="F142" s="134" t="s">
        <v>1781</v>
      </c>
      <c r="G142" s="135" t="s">
        <v>232</v>
      </c>
      <c r="H142" s="136">
        <v>8.09</v>
      </c>
      <c r="I142" s="137"/>
      <c r="J142" s="138">
        <f>ROUND(I142*H142,2)</f>
        <v>0</v>
      </c>
      <c r="K142" s="134" t="s">
        <v>172</v>
      </c>
      <c r="L142" s="33"/>
      <c r="M142" s="139" t="s">
        <v>19</v>
      </c>
      <c r="N142" s="140" t="s">
        <v>44</v>
      </c>
      <c r="P142" s="141">
        <f>O142*H142</f>
        <v>0</v>
      </c>
      <c r="Q142" s="141">
        <v>5.6000000000000001E-2</v>
      </c>
      <c r="R142" s="141">
        <f>Q142*H142</f>
        <v>0.45304</v>
      </c>
      <c r="S142" s="141">
        <v>0</v>
      </c>
      <c r="T142" s="142">
        <f>S142*H142</f>
        <v>0</v>
      </c>
      <c r="AR142" s="143" t="s">
        <v>173</v>
      </c>
      <c r="AT142" s="143" t="s">
        <v>168</v>
      </c>
      <c r="AU142" s="143" t="s">
        <v>85</v>
      </c>
      <c r="AY142" s="18" t="s">
        <v>166</v>
      </c>
      <c r="BE142" s="144">
        <f>IF(N142="základní",J142,0)</f>
        <v>0</v>
      </c>
      <c r="BF142" s="144">
        <f>IF(N142="snížená",J142,0)</f>
        <v>0</v>
      </c>
      <c r="BG142" s="144">
        <f>IF(N142="zákl. přenesená",J142,0)</f>
        <v>0</v>
      </c>
      <c r="BH142" s="144">
        <f>IF(N142="sníž. přenesená",J142,0)</f>
        <v>0</v>
      </c>
      <c r="BI142" s="144">
        <f>IF(N142="nulová",J142,0)</f>
        <v>0</v>
      </c>
      <c r="BJ142" s="18" t="s">
        <v>85</v>
      </c>
      <c r="BK142" s="144">
        <f>ROUND(I142*H142,2)</f>
        <v>0</v>
      </c>
      <c r="BL142" s="18" t="s">
        <v>173</v>
      </c>
      <c r="BM142" s="143" t="s">
        <v>1984</v>
      </c>
    </row>
    <row r="143" spans="2:65" s="1" customFormat="1">
      <c r="B143" s="33"/>
      <c r="D143" s="145" t="s">
        <v>175</v>
      </c>
      <c r="F143" s="146" t="s">
        <v>1783</v>
      </c>
      <c r="I143" s="147"/>
      <c r="L143" s="33"/>
      <c r="M143" s="148"/>
      <c r="T143" s="54"/>
      <c r="AT143" s="18" t="s">
        <v>175</v>
      </c>
      <c r="AU143" s="18" t="s">
        <v>85</v>
      </c>
    </row>
    <row r="144" spans="2:65" s="13" customFormat="1">
      <c r="B144" s="156"/>
      <c r="D144" s="150" t="s">
        <v>177</v>
      </c>
      <c r="E144" s="157" t="s">
        <v>19</v>
      </c>
      <c r="F144" s="158" t="s">
        <v>1985</v>
      </c>
      <c r="H144" s="159">
        <v>8.09</v>
      </c>
      <c r="I144" s="160"/>
      <c r="L144" s="156"/>
      <c r="M144" s="161"/>
      <c r="T144" s="162"/>
      <c r="AT144" s="157" t="s">
        <v>177</v>
      </c>
      <c r="AU144" s="157" t="s">
        <v>85</v>
      </c>
      <c r="AV144" s="13" t="s">
        <v>85</v>
      </c>
      <c r="AW144" s="13" t="s">
        <v>33</v>
      </c>
      <c r="AX144" s="13" t="s">
        <v>79</v>
      </c>
      <c r="AY144" s="157" t="s">
        <v>166</v>
      </c>
    </row>
    <row r="145" spans="2:65" s="1" customFormat="1" ht="24.2" customHeight="1">
      <c r="B145" s="33"/>
      <c r="C145" s="132" t="s">
        <v>273</v>
      </c>
      <c r="D145" s="132" t="s">
        <v>168</v>
      </c>
      <c r="E145" s="133" t="s">
        <v>1986</v>
      </c>
      <c r="F145" s="134" t="s">
        <v>1987</v>
      </c>
      <c r="G145" s="135" t="s">
        <v>171</v>
      </c>
      <c r="H145" s="136">
        <v>9.6969999999999992</v>
      </c>
      <c r="I145" s="137"/>
      <c r="J145" s="138">
        <f>ROUND(I145*H145,2)</f>
        <v>0</v>
      </c>
      <c r="K145" s="134" t="s">
        <v>172</v>
      </c>
      <c r="L145" s="33"/>
      <c r="M145" s="139" t="s">
        <v>19</v>
      </c>
      <c r="N145" s="140" t="s">
        <v>44</v>
      </c>
      <c r="P145" s="141">
        <f>O145*H145</f>
        <v>0</v>
      </c>
      <c r="Q145" s="141">
        <v>2.3010199999999998</v>
      </c>
      <c r="R145" s="141">
        <f>Q145*H145</f>
        <v>22.312990939999995</v>
      </c>
      <c r="S145" s="141">
        <v>0</v>
      </c>
      <c r="T145" s="142">
        <f>S145*H145</f>
        <v>0</v>
      </c>
      <c r="AR145" s="143" t="s">
        <v>173</v>
      </c>
      <c r="AT145" s="143" t="s">
        <v>168</v>
      </c>
      <c r="AU145" s="143" t="s">
        <v>85</v>
      </c>
      <c r="AY145" s="18" t="s">
        <v>166</v>
      </c>
      <c r="BE145" s="144">
        <f>IF(N145="základní",J145,0)</f>
        <v>0</v>
      </c>
      <c r="BF145" s="144">
        <f>IF(N145="snížená",J145,0)</f>
        <v>0</v>
      </c>
      <c r="BG145" s="144">
        <f>IF(N145="zákl. přenesená",J145,0)</f>
        <v>0</v>
      </c>
      <c r="BH145" s="144">
        <f>IF(N145="sníž. přenesená",J145,0)</f>
        <v>0</v>
      </c>
      <c r="BI145" s="144">
        <f>IF(N145="nulová",J145,0)</f>
        <v>0</v>
      </c>
      <c r="BJ145" s="18" t="s">
        <v>85</v>
      </c>
      <c r="BK145" s="144">
        <f>ROUND(I145*H145,2)</f>
        <v>0</v>
      </c>
      <c r="BL145" s="18" t="s">
        <v>173</v>
      </c>
      <c r="BM145" s="143" t="s">
        <v>1988</v>
      </c>
    </row>
    <row r="146" spans="2:65" s="1" customFormat="1">
      <c r="B146" s="33"/>
      <c r="D146" s="145" t="s">
        <v>175</v>
      </c>
      <c r="F146" s="146" t="s">
        <v>1989</v>
      </c>
      <c r="I146" s="147"/>
      <c r="L146" s="33"/>
      <c r="M146" s="148"/>
      <c r="T146" s="54"/>
      <c r="AT146" s="18" t="s">
        <v>175</v>
      </c>
      <c r="AU146" s="18" t="s">
        <v>85</v>
      </c>
    </row>
    <row r="147" spans="2:65" s="13" customFormat="1">
      <c r="B147" s="156"/>
      <c r="D147" s="150" t="s">
        <v>177</v>
      </c>
      <c r="E147" s="157" t="s">
        <v>19</v>
      </c>
      <c r="F147" s="158" t="s">
        <v>1990</v>
      </c>
      <c r="H147" s="159">
        <v>9.6969999999999992</v>
      </c>
      <c r="I147" s="160"/>
      <c r="L147" s="156"/>
      <c r="M147" s="161"/>
      <c r="T147" s="162"/>
      <c r="AT147" s="157" t="s">
        <v>177</v>
      </c>
      <c r="AU147" s="157" t="s">
        <v>85</v>
      </c>
      <c r="AV147" s="13" t="s">
        <v>85</v>
      </c>
      <c r="AW147" s="13" t="s">
        <v>33</v>
      </c>
      <c r="AX147" s="13" t="s">
        <v>79</v>
      </c>
      <c r="AY147" s="157" t="s">
        <v>166</v>
      </c>
    </row>
    <row r="148" spans="2:65" s="1" customFormat="1" ht="16.5" customHeight="1">
      <c r="B148" s="33"/>
      <c r="C148" s="132" t="s">
        <v>8</v>
      </c>
      <c r="D148" s="132" t="s">
        <v>168</v>
      </c>
      <c r="E148" s="133" t="s">
        <v>589</v>
      </c>
      <c r="F148" s="134" t="s">
        <v>590</v>
      </c>
      <c r="G148" s="135" t="s">
        <v>197</v>
      </c>
      <c r="H148" s="136">
        <v>0.45700000000000002</v>
      </c>
      <c r="I148" s="137"/>
      <c r="J148" s="138">
        <f>ROUND(I148*H148,2)</f>
        <v>0</v>
      </c>
      <c r="K148" s="134" t="s">
        <v>172</v>
      </c>
      <c r="L148" s="33"/>
      <c r="M148" s="139" t="s">
        <v>19</v>
      </c>
      <c r="N148" s="140" t="s">
        <v>44</v>
      </c>
      <c r="P148" s="141">
        <f>O148*H148</f>
        <v>0</v>
      </c>
      <c r="Q148" s="141">
        <v>1.06277</v>
      </c>
      <c r="R148" s="141">
        <f>Q148*H148</f>
        <v>0.48568589000000001</v>
      </c>
      <c r="S148" s="141">
        <v>0</v>
      </c>
      <c r="T148" s="142">
        <f>S148*H148</f>
        <v>0</v>
      </c>
      <c r="AR148" s="143" t="s">
        <v>173</v>
      </c>
      <c r="AT148" s="143" t="s">
        <v>168</v>
      </c>
      <c r="AU148" s="143" t="s">
        <v>85</v>
      </c>
      <c r="AY148" s="18" t="s">
        <v>166</v>
      </c>
      <c r="BE148" s="144">
        <f>IF(N148="základní",J148,0)</f>
        <v>0</v>
      </c>
      <c r="BF148" s="144">
        <f>IF(N148="snížená",J148,0)</f>
        <v>0</v>
      </c>
      <c r="BG148" s="144">
        <f>IF(N148="zákl. přenesená",J148,0)</f>
        <v>0</v>
      </c>
      <c r="BH148" s="144">
        <f>IF(N148="sníž. přenesená",J148,0)</f>
        <v>0</v>
      </c>
      <c r="BI148" s="144">
        <f>IF(N148="nulová",J148,0)</f>
        <v>0</v>
      </c>
      <c r="BJ148" s="18" t="s">
        <v>85</v>
      </c>
      <c r="BK148" s="144">
        <f>ROUND(I148*H148,2)</f>
        <v>0</v>
      </c>
      <c r="BL148" s="18" t="s">
        <v>173</v>
      </c>
      <c r="BM148" s="143" t="s">
        <v>1991</v>
      </c>
    </row>
    <row r="149" spans="2:65" s="1" customFormat="1">
      <c r="B149" s="33"/>
      <c r="D149" s="145" t="s">
        <v>175</v>
      </c>
      <c r="F149" s="146" t="s">
        <v>592</v>
      </c>
      <c r="I149" s="147"/>
      <c r="L149" s="33"/>
      <c r="M149" s="148"/>
      <c r="T149" s="54"/>
      <c r="AT149" s="18" t="s">
        <v>175</v>
      </c>
      <c r="AU149" s="18" t="s">
        <v>85</v>
      </c>
    </row>
    <row r="150" spans="2:65" s="13" customFormat="1">
      <c r="B150" s="156"/>
      <c r="D150" s="150" t="s">
        <v>177</v>
      </c>
      <c r="E150" s="157" t="s">
        <v>19</v>
      </c>
      <c r="F150" s="158" t="s">
        <v>1992</v>
      </c>
      <c r="H150" s="159">
        <v>0.45700000000000002</v>
      </c>
      <c r="I150" s="160"/>
      <c r="L150" s="156"/>
      <c r="M150" s="161"/>
      <c r="T150" s="162"/>
      <c r="AT150" s="157" t="s">
        <v>177</v>
      </c>
      <c r="AU150" s="157" t="s">
        <v>85</v>
      </c>
      <c r="AV150" s="13" t="s">
        <v>85</v>
      </c>
      <c r="AW150" s="13" t="s">
        <v>33</v>
      </c>
      <c r="AX150" s="13" t="s">
        <v>79</v>
      </c>
      <c r="AY150" s="157" t="s">
        <v>166</v>
      </c>
    </row>
    <row r="151" spans="2:65" s="1" customFormat="1" ht="24.2" customHeight="1">
      <c r="B151" s="33"/>
      <c r="C151" s="132" t="s">
        <v>291</v>
      </c>
      <c r="D151" s="132" t="s">
        <v>168</v>
      </c>
      <c r="E151" s="133" t="s">
        <v>1993</v>
      </c>
      <c r="F151" s="134" t="s">
        <v>1994</v>
      </c>
      <c r="G151" s="135" t="s">
        <v>171</v>
      </c>
      <c r="H151" s="136">
        <v>7.1580000000000004</v>
      </c>
      <c r="I151" s="137"/>
      <c r="J151" s="138">
        <f>ROUND(I151*H151,2)</f>
        <v>0</v>
      </c>
      <c r="K151" s="134" t="s">
        <v>172</v>
      </c>
      <c r="L151" s="33"/>
      <c r="M151" s="139" t="s">
        <v>19</v>
      </c>
      <c r="N151" s="140" t="s">
        <v>44</v>
      </c>
      <c r="P151" s="141">
        <f>O151*H151</f>
        <v>0</v>
      </c>
      <c r="Q151" s="141">
        <v>1.837</v>
      </c>
      <c r="R151" s="141">
        <f>Q151*H151</f>
        <v>13.149246</v>
      </c>
      <c r="S151" s="141">
        <v>0</v>
      </c>
      <c r="T151" s="142">
        <f>S151*H151</f>
        <v>0</v>
      </c>
      <c r="AR151" s="143" t="s">
        <v>173</v>
      </c>
      <c r="AT151" s="143" t="s">
        <v>168</v>
      </c>
      <c r="AU151" s="143" t="s">
        <v>85</v>
      </c>
      <c r="AY151" s="18" t="s">
        <v>166</v>
      </c>
      <c r="BE151" s="144">
        <f>IF(N151="základní",J151,0)</f>
        <v>0</v>
      </c>
      <c r="BF151" s="144">
        <f>IF(N151="snížená",J151,0)</f>
        <v>0</v>
      </c>
      <c r="BG151" s="144">
        <f>IF(N151="zákl. přenesená",J151,0)</f>
        <v>0</v>
      </c>
      <c r="BH151" s="144">
        <f>IF(N151="sníž. přenesená",J151,0)</f>
        <v>0</v>
      </c>
      <c r="BI151" s="144">
        <f>IF(N151="nulová",J151,0)</f>
        <v>0</v>
      </c>
      <c r="BJ151" s="18" t="s">
        <v>85</v>
      </c>
      <c r="BK151" s="144">
        <f>ROUND(I151*H151,2)</f>
        <v>0</v>
      </c>
      <c r="BL151" s="18" t="s">
        <v>173</v>
      </c>
      <c r="BM151" s="143" t="s">
        <v>1995</v>
      </c>
    </row>
    <row r="152" spans="2:65" s="1" customFormat="1">
      <c r="B152" s="33"/>
      <c r="D152" s="145" t="s">
        <v>175</v>
      </c>
      <c r="F152" s="146" t="s">
        <v>1996</v>
      </c>
      <c r="I152" s="147"/>
      <c r="L152" s="33"/>
      <c r="M152" s="148"/>
      <c r="T152" s="54"/>
      <c r="AT152" s="18" t="s">
        <v>175</v>
      </c>
      <c r="AU152" s="18" t="s">
        <v>85</v>
      </c>
    </row>
    <row r="153" spans="2:65" s="12" customFormat="1">
      <c r="B153" s="149"/>
      <c r="D153" s="150" t="s">
        <v>177</v>
      </c>
      <c r="E153" s="151" t="s">
        <v>19</v>
      </c>
      <c r="F153" s="152" t="s">
        <v>1997</v>
      </c>
      <c r="H153" s="151" t="s">
        <v>19</v>
      </c>
      <c r="I153" s="153"/>
      <c r="L153" s="149"/>
      <c r="M153" s="154"/>
      <c r="T153" s="155"/>
      <c r="AT153" s="151" t="s">
        <v>177</v>
      </c>
      <c r="AU153" s="151" t="s">
        <v>85</v>
      </c>
      <c r="AV153" s="12" t="s">
        <v>79</v>
      </c>
      <c r="AW153" s="12" t="s">
        <v>33</v>
      </c>
      <c r="AX153" s="12" t="s">
        <v>72</v>
      </c>
      <c r="AY153" s="151" t="s">
        <v>166</v>
      </c>
    </row>
    <row r="154" spans="2:65" s="13" customFormat="1" ht="22.5">
      <c r="B154" s="156"/>
      <c r="D154" s="150" t="s">
        <v>177</v>
      </c>
      <c r="E154" s="157" t="s">
        <v>19</v>
      </c>
      <c r="F154" s="158" t="s">
        <v>1998</v>
      </c>
      <c r="H154" s="159">
        <v>6.492</v>
      </c>
      <c r="I154" s="160"/>
      <c r="L154" s="156"/>
      <c r="M154" s="161"/>
      <c r="T154" s="162"/>
      <c r="AT154" s="157" t="s">
        <v>177</v>
      </c>
      <c r="AU154" s="157" t="s">
        <v>85</v>
      </c>
      <c r="AV154" s="13" t="s">
        <v>85</v>
      </c>
      <c r="AW154" s="13" t="s">
        <v>33</v>
      </c>
      <c r="AX154" s="13" t="s">
        <v>72</v>
      </c>
      <c r="AY154" s="157" t="s">
        <v>166</v>
      </c>
    </row>
    <row r="155" spans="2:65" s="13" customFormat="1">
      <c r="B155" s="156"/>
      <c r="D155" s="150" t="s">
        <v>177</v>
      </c>
      <c r="E155" s="157" t="s">
        <v>19</v>
      </c>
      <c r="F155" s="158" t="s">
        <v>1999</v>
      </c>
      <c r="H155" s="159">
        <v>0.66600000000000004</v>
      </c>
      <c r="I155" s="160"/>
      <c r="L155" s="156"/>
      <c r="M155" s="161"/>
      <c r="T155" s="162"/>
      <c r="AT155" s="157" t="s">
        <v>177</v>
      </c>
      <c r="AU155" s="157" t="s">
        <v>85</v>
      </c>
      <c r="AV155" s="13" t="s">
        <v>85</v>
      </c>
      <c r="AW155" s="13" t="s">
        <v>33</v>
      </c>
      <c r="AX155" s="13" t="s">
        <v>72</v>
      </c>
      <c r="AY155" s="157" t="s">
        <v>166</v>
      </c>
    </row>
    <row r="156" spans="2:65" s="15" customFormat="1">
      <c r="B156" s="170"/>
      <c r="D156" s="150" t="s">
        <v>177</v>
      </c>
      <c r="E156" s="171" t="s">
        <v>19</v>
      </c>
      <c r="F156" s="172" t="s">
        <v>228</v>
      </c>
      <c r="H156" s="173">
        <v>7.1580000000000004</v>
      </c>
      <c r="I156" s="174"/>
      <c r="L156" s="170"/>
      <c r="M156" s="175"/>
      <c r="T156" s="176"/>
      <c r="AT156" s="171" t="s">
        <v>177</v>
      </c>
      <c r="AU156" s="171" t="s">
        <v>85</v>
      </c>
      <c r="AV156" s="15" t="s">
        <v>173</v>
      </c>
      <c r="AW156" s="15" t="s">
        <v>33</v>
      </c>
      <c r="AX156" s="15" t="s">
        <v>79</v>
      </c>
      <c r="AY156" s="171" t="s">
        <v>166</v>
      </c>
    </row>
    <row r="157" spans="2:65" s="11" customFormat="1" ht="22.9" customHeight="1">
      <c r="B157" s="120"/>
      <c r="D157" s="121" t="s">
        <v>71</v>
      </c>
      <c r="E157" s="130" t="s">
        <v>237</v>
      </c>
      <c r="F157" s="130" t="s">
        <v>695</v>
      </c>
      <c r="I157" s="123"/>
      <c r="J157" s="131">
        <f>BK157</f>
        <v>0</v>
      </c>
      <c r="L157" s="120"/>
      <c r="M157" s="125"/>
      <c r="P157" s="126">
        <f>SUM(P158:P181)</f>
        <v>0</v>
      </c>
      <c r="R157" s="126">
        <f>SUM(R158:R181)</f>
        <v>0</v>
      </c>
      <c r="T157" s="127">
        <f>SUM(T158:T181)</f>
        <v>23.088666</v>
      </c>
      <c r="AR157" s="121" t="s">
        <v>79</v>
      </c>
      <c r="AT157" s="128" t="s">
        <v>71</v>
      </c>
      <c r="AU157" s="128" t="s">
        <v>79</v>
      </c>
      <c r="AY157" s="121" t="s">
        <v>166</v>
      </c>
      <c r="BK157" s="129">
        <f>SUM(BK158:BK181)</f>
        <v>0</v>
      </c>
    </row>
    <row r="158" spans="2:65" s="1" customFormat="1" ht="16.5" customHeight="1">
      <c r="B158" s="33"/>
      <c r="C158" s="132" t="s">
        <v>300</v>
      </c>
      <c r="D158" s="132" t="s">
        <v>168</v>
      </c>
      <c r="E158" s="133" t="s">
        <v>739</v>
      </c>
      <c r="F158" s="134" t="s">
        <v>740</v>
      </c>
      <c r="G158" s="135" t="s">
        <v>171</v>
      </c>
      <c r="H158" s="136">
        <v>4.3280000000000003</v>
      </c>
      <c r="I158" s="137"/>
      <c r="J158" s="138">
        <f>ROUND(I158*H158,2)</f>
        <v>0</v>
      </c>
      <c r="K158" s="134" t="s">
        <v>172</v>
      </c>
      <c r="L158" s="33"/>
      <c r="M158" s="139" t="s">
        <v>19</v>
      </c>
      <c r="N158" s="140" t="s">
        <v>44</v>
      </c>
      <c r="P158" s="141">
        <f>O158*H158</f>
        <v>0</v>
      </c>
      <c r="Q158" s="141">
        <v>0</v>
      </c>
      <c r="R158" s="141">
        <f>Q158*H158</f>
        <v>0</v>
      </c>
      <c r="S158" s="141">
        <v>2.2000000000000002</v>
      </c>
      <c r="T158" s="142">
        <f>S158*H158</f>
        <v>9.5216000000000012</v>
      </c>
      <c r="AR158" s="143" t="s">
        <v>173</v>
      </c>
      <c r="AT158" s="143" t="s">
        <v>168</v>
      </c>
      <c r="AU158" s="143" t="s">
        <v>85</v>
      </c>
      <c r="AY158" s="18" t="s">
        <v>166</v>
      </c>
      <c r="BE158" s="144">
        <f>IF(N158="základní",J158,0)</f>
        <v>0</v>
      </c>
      <c r="BF158" s="144">
        <f>IF(N158="snížená",J158,0)</f>
        <v>0</v>
      </c>
      <c r="BG158" s="144">
        <f>IF(N158="zákl. přenesená",J158,0)</f>
        <v>0</v>
      </c>
      <c r="BH158" s="144">
        <f>IF(N158="sníž. přenesená",J158,0)</f>
        <v>0</v>
      </c>
      <c r="BI158" s="144">
        <f>IF(N158="nulová",J158,0)</f>
        <v>0</v>
      </c>
      <c r="BJ158" s="18" t="s">
        <v>85</v>
      </c>
      <c r="BK158" s="144">
        <f>ROUND(I158*H158,2)</f>
        <v>0</v>
      </c>
      <c r="BL158" s="18" t="s">
        <v>173</v>
      </c>
      <c r="BM158" s="143" t="s">
        <v>2000</v>
      </c>
    </row>
    <row r="159" spans="2:65" s="1" customFormat="1">
      <c r="B159" s="33"/>
      <c r="D159" s="145" t="s">
        <v>175</v>
      </c>
      <c r="F159" s="146" t="s">
        <v>742</v>
      </c>
      <c r="I159" s="147"/>
      <c r="L159" s="33"/>
      <c r="M159" s="148"/>
      <c r="T159" s="54"/>
      <c r="AT159" s="18" t="s">
        <v>175</v>
      </c>
      <c r="AU159" s="18" t="s">
        <v>85</v>
      </c>
    </row>
    <row r="160" spans="2:65" s="13" customFormat="1" ht="22.5">
      <c r="B160" s="156"/>
      <c r="D160" s="150" t="s">
        <v>177</v>
      </c>
      <c r="E160" s="157" t="s">
        <v>19</v>
      </c>
      <c r="F160" s="158" t="s">
        <v>2001</v>
      </c>
      <c r="H160" s="159">
        <v>4.3280000000000003</v>
      </c>
      <c r="I160" s="160"/>
      <c r="L160" s="156"/>
      <c r="M160" s="161"/>
      <c r="T160" s="162"/>
      <c r="AT160" s="157" t="s">
        <v>177</v>
      </c>
      <c r="AU160" s="157" t="s">
        <v>85</v>
      </c>
      <c r="AV160" s="13" t="s">
        <v>85</v>
      </c>
      <c r="AW160" s="13" t="s">
        <v>33</v>
      </c>
      <c r="AX160" s="13" t="s">
        <v>79</v>
      </c>
      <c r="AY160" s="157" t="s">
        <v>166</v>
      </c>
    </row>
    <row r="161" spans="2:65" s="1" customFormat="1" ht="16.5" customHeight="1">
      <c r="B161" s="33"/>
      <c r="C161" s="132" t="s">
        <v>308</v>
      </c>
      <c r="D161" s="132" t="s">
        <v>168</v>
      </c>
      <c r="E161" s="133" t="s">
        <v>2002</v>
      </c>
      <c r="F161" s="134" t="s">
        <v>2003</v>
      </c>
      <c r="G161" s="135" t="s">
        <v>171</v>
      </c>
      <c r="H161" s="136">
        <v>5.3689999999999998</v>
      </c>
      <c r="I161" s="137"/>
      <c r="J161" s="138">
        <f>ROUND(I161*H161,2)</f>
        <v>0</v>
      </c>
      <c r="K161" s="134" t="s">
        <v>172</v>
      </c>
      <c r="L161" s="33"/>
      <c r="M161" s="139" t="s">
        <v>19</v>
      </c>
      <c r="N161" s="140" t="s">
        <v>44</v>
      </c>
      <c r="P161" s="141">
        <f>O161*H161</f>
        <v>0</v>
      </c>
      <c r="Q161" s="141">
        <v>0</v>
      </c>
      <c r="R161" s="141">
        <f>Q161*H161</f>
        <v>0</v>
      </c>
      <c r="S161" s="141">
        <v>2.2000000000000002</v>
      </c>
      <c r="T161" s="142">
        <f>S161*H161</f>
        <v>11.8118</v>
      </c>
      <c r="AR161" s="143" t="s">
        <v>173</v>
      </c>
      <c r="AT161" s="143" t="s">
        <v>168</v>
      </c>
      <c r="AU161" s="143" t="s">
        <v>85</v>
      </c>
      <c r="AY161" s="18" t="s">
        <v>166</v>
      </c>
      <c r="BE161" s="144">
        <f>IF(N161="základní",J161,0)</f>
        <v>0</v>
      </c>
      <c r="BF161" s="144">
        <f>IF(N161="snížená",J161,0)</f>
        <v>0</v>
      </c>
      <c r="BG161" s="144">
        <f>IF(N161="zákl. přenesená",J161,0)</f>
        <v>0</v>
      </c>
      <c r="BH161" s="144">
        <f>IF(N161="sníž. přenesená",J161,0)</f>
        <v>0</v>
      </c>
      <c r="BI161" s="144">
        <f>IF(N161="nulová",J161,0)</f>
        <v>0</v>
      </c>
      <c r="BJ161" s="18" t="s">
        <v>85</v>
      </c>
      <c r="BK161" s="144">
        <f>ROUND(I161*H161,2)</f>
        <v>0</v>
      </c>
      <c r="BL161" s="18" t="s">
        <v>173</v>
      </c>
      <c r="BM161" s="143" t="s">
        <v>2004</v>
      </c>
    </row>
    <row r="162" spans="2:65" s="1" customFormat="1">
      <c r="B162" s="33"/>
      <c r="D162" s="145" t="s">
        <v>175</v>
      </c>
      <c r="F162" s="146" t="s">
        <v>2005</v>
      </c>
      <c r="I162" s="147"/>
      <c r="L162" s="33"/>
      <c r="M162" s="148"/>
      <c r="T162" s="54"/>
      <c r="AT162" s="18" t="s">
        <v>175</v>
      </c>
      <c r="AU162" s="18" t="s">
        <v>85</v>
      </c>
    </row>
    <row r="163" spans="2:65" s="13" customFormat="1" ht="22.5">
      <c r="B163" s="156"/>
      <c r="D163" s="150" t="s">
        <v>177</v>
      </c>
      <c r="E163" s="157" t="s">
        <v>19</v>
      </c>
      <c r="F163" s="158" t="s">
        <v>2006</v>
      </c>
      <c r="H163" s="159">
        <v>4.8689999999999998</v>
      </c>
      <c r="I163" s="160"/>
      <c r="L163" s="156"/>
      <c r="M163" s="161"/>
      <c r="T163" s="162"/>
      <c r="AT163" s="157" t="s">
        <v>177</v>
      </c>
      <c r="AU163" s="157" t="s">
        <v>85</v>
      </c>
      <c r="AV163" s="13" t="s">
        <v>85</v>
      </c>
      <c r="AW163" s="13" t="s">
        <v>33</v>
      </c>
      <c r="AX163" s="13" t="s">
        <v>72</v>
      </c>
      <c r="AY163" s="157" t="s">
        <v>166</v>
      </c>
    </row>
    <row r="164" spans="2:65" s="13" customFormat="1">
      <c r="B164" s="156"/>
      <c r="D164" s="150" t="s">
        <v>177</v>
      </c>
      <c r="E164" s="157" t="s">
        <v>19</v>
      </c>
      <c r="F164" s="158" t="s">
        <v>2007</v>
      </c>
      <c r="H164" s="159">
        <v>0.5</v>
      </c>
      <c r="I164" s="160"/>
      <c r="L164" s="156"/>
      <c r="M164" s="161"/>
      <c r="T164" s="162"/>
      <c r="AT164" s="157" t="s">
        <v>177</v>
      </c>
      <c r="AU164" s="157" t="s">
        <v>85</v>
      </c>
      <c r="AV164" s="13" t="s">
        <v>85</v>
      </c>
      <c r="AW164" s="13" t="s">
        <v>33</v>
      </c>
      <c r="AX164" s="13" t="s">
        <v>72</v>
      </c>
      <c r="AY164" s="157" t="s">
        <v>166</v>
      </c>
    </row>
    <row r="165" spans="2:65" s="15" customFormat="1">
      <c r="B165" s="170"/>
      <c r="D165" s="150" t="s">
        <v>177</v>
      </c>
      <c r="E165" s="171" t="s">
        <v>19</v>
      </c>
      <c r="F165" s="172" t="s">
        <v>228</v>
      </c>
      <c r="H165" s="173">
        <v>5.3689999999999998</v>
      </c>
      <c r="I165" s="174"/>
      <c r="L165" s="170"/>
      <c r="M165" s="175"/>
      <c r="T165" s="176"/>
      <c r="AT165" s="171" t="s">
        <v>177</v>
      </c>
      <c r="AU165" s="171" t="s">
        <v>85</v>
      </c>
      <c r="AV165" s="15" t="s">
        <v>173</v>
      </c>
      <c r="AW165" s="15" t="s">
        <v>33</v>
      </c>
      <c r="AX165" s="15" t="s">
        <v>79</v>
      </c>
      <c r="AY165" s="171" t="s">
        <v>166</v>
      </c>
    </row>
    <row r="166" spans="2:65" s="1" customFormat="1" ht="21.75" customHeight="1">
      <c r="B166" s="33"/>
      <c r="C166" s="132" t="s">
        <v>313</v>
      </c>
      <c r="D166" s="132" t="s">
        <v>168</v>
      </c>
      <c r="E166" s="133" t="s">
        <v>746</v>
      </c>
      <c r="F166" s="134" t="s">
        <v>747</v>
      </c>
      <c r="G166" s="135" t="s">
        <v>171</v>
      </c>
      <c r="H166" s="136">
        <v>4.3280000000000003</v>
      </c>
      <c r="I166" s="137"/>
      <c r="J166" s="138">
        <f>ROUND(I166*H166,2)</f>
        <v>0</v>
      </c>
      <c r="K166" s="134" t="s">
        <v>172</v>
      </c>
      <c r="L166" s="33"/>
      <c r="M166" s="139" t="s">
        <v>19</v>
      </c>
      <c r="N166" s="140" t="s">
        <v>44</v>
      </c>
      <c r="P166" s="141">
        <f>O166*H166</f>
        <v>0</v>
      </c>
      <c r="Q166" s="141">
        <v>0</v>
      </c>
      <c r="R166" s="141">
        <f>Q166*H166</f>
        <v>0</v>
      </c>
      <c r="S166" s="141">
        <v>4.3999999999999997E-2</v>
      </c>
      <c r="T166" s="142">
        <f>S166*H166</f>
        <v>0.19043199999999999</v>
      </c>
      <c r="AR166" s="143" t="s">
        <v>173</v>
      </c>
      <c r="AT166" s="143" t="s">
        <v>168</v>
      </c>
      <c r="AU166" s="143" t="s">
        <v>85</v>
      </c>
      <c r="AY166" s="18" t="s">
        <v>166</v>
      </c>
      <c r="BE166" s="144">
        <f>IF(N166="základní",J166,0)</f>
        <v>0</v>
      </c>
      <c r="BF166" s="144">
        <f>IF(N166="snížená",J166,0)</f>
        <v>0</v>
      </c>
      <c r="BG166" s="144">
        <f>IF(N166="zákl. přenesená",J166,0)</f>
        <v>0</v>
      </c>
      <c r="BH166" s="144">
        <f>IF(N166="sníž. přenesená",J166,0)</f>
        <v>0</v>
      </c>
      <c r="BI166" s="144">
        <f>IF(N166="nulová",J166,0)</f>
        <v>0</v>
      </c>
      <c r="BJ166" s="18" t="s">
        <v>85</v>
      </c>
      <c r="BK166" s="144">
        <f>ROUND(I166*H166,2)</f>
        <v>0</v>
      </c>
      <c r="BL166" s="18" t="s">
        <v>173</v>
      </c>
      <c r="BM166" s="143" t="s">
        <v>2008</v>
      </c>
    </row>
    <row r="167" spans="2:65" s="1" customFormat="1">
      <c r="B167" s="33"/>
      <c r="D167" s="145" t="s">
        <v>175</v>
      </c>
      <c r="F167" s="146" t="s">
        <v>749</v>
      </c>
      <c r="I167" s="147"/>
      <c r="L167" s="33"/>
      <c r="M167" s="148"/>
      <c r="T167" s="54"/>
      <c r="AT167" s="18" t="s">
        <v>175</v>
      </c>
      <c r="AU167" s="18" t="s">
        <v>85</v>
      </c>
    </row>
    <row r="168" spans="2:65" s="1" customFormat="1" ht="21.75" customHeight="1">
      <c r="B168" s="33"/>
      <c r="C168" s="132" t="s">
        <v>366</v>
      </c>
      <c r="D168" s="132" t="s">
        <v>168</v>
      </c>
      <c r="E168" s="133" t="s">
        <v>2009</v>
      </c>
      <c r="F168" s="134" t="s">
        <v>2010</v>
      </c>
      <c r="G168" s="135" t="s">
        <v>171</v>
      </c>
      <c r="H168" s="136">
        <v>3.746</v>
      </c>
      <c r="I168" s="137"/>
      <c r="J168" s="138">
        <f>ROUND(I168*H168,2)</f>
        <v>0</v>
      </c>
      <c r="K168" s="134" t="s">
        <v>172</v>
      </c>
      <c r="L168" s="33"/>
      <c r="M168" s="139" t="s">
        <v>19</v>
      </c>
      <c r="N168" s="140" t="s">
        <v>44</v>
      </c>
      <c r="P168" s="141">
        <f>O168*H168</f>
        <v>0</v>
      </c>
      <c r="Q168" s="141">
        <v>0</v>
      </c>
      <c r="R168" s="141">
        <f>Q168*H168</f>
        <v>0</v>
      </c>
      <c r="S168" s="141">
        <v>2.9000000000000001E-2</v>
      </c>
      <c r="T168" s="142">
        <f>S168*H168</f>
        <v>0.10863400000000001</v>
      </c>
      <c r="AR168" s="143" t="s">
        <v>173</v>
      </c>
      <c r="AT168" s="143" t="s">
        <v>168</v>
      </c>
      <c r="AU168" s="143" t="s">
        <v>85</v>
      </c>
      <c r="AY168" s="18" t="s">
        <v>166</v>
      </c>
      <c r="BE168" s="144">
        <f>IF(N168="základní",J168,0)</f>
        <v>0</v>
      </c>
      <c r="BF168" s="144">
        <f>IF(N168="snížená",J168,0)</f>
        <v>0</v>
      </c>
      <c r="BG168" s="144">
        <f>IF(N168="zákl. přenesená",J168,0)</f>
        <v>0</v>
      </c>
      <c r="BH168" s="144">
        <f>IF(N168="sníž. přenesená",J168,0)</f>
        <v>0</v>
      </c>
      <c r="BI168" s="144">
        <f>IF(N168="nulová",J168,0)</f>
        <v>0</v>
      </c>
      <c r="BJ168" s="18" t="s">
        <v>85</v>
      </c>
      <c r="BK168" s="144">
        <f>ROUND(I168*H168,2)</f>
        <v>0</v>
      </c>
      <c r="BL168" s="18" t="s">
        <v>173</v>
      </c>
      <c r="BM168" s="143" t="s">
        <v>2011</v>
      </c>
    </row>
    <row r="169" spans="2:65" s="1" customFormat="1">
      <c r="B169" s="33"/>
      <c r="D169" s="145" t="s">
        <v>175</v>
      </c>
      <c r="F169" s="146" t="s">
        <v>2012</v>
      </c>
      <c r="I169" s="147"/>
      <c r="L169" s="33"/>
      <c r="M169" s="148"/>
      <c r="T169" s="54"/>
      <c r="AT169" s="18" t="s">
        <v>175</v>
      </c>
      <c r="AU169" s="18" t="s">
        <v>85</v>
      </c>
    </row>
    <row r="170" spans="2:65" s="1" customFormat="1" ht="24.2" customHeight="1">
      <c r="B170" s="33"/>
      <c r="C170" s="132" t="s">
        <v>7</v>
      </c>
      <c r="D170" s="132" t="s">
        <v>168</v>
      </c>
      <c r="E170" s="133" t="s">
        <v>1789</v>
      </c>
      <c r="F170" s="134" t="s">
        <v>1790</v>
      </c>
      <c r="G170" s="135" t="s">
        <v>257</v>
      </c>
      <c r="H170" s="136">
        <v>80.900000000000006</v>
      </c>
      <c r="I170" s="137"/>
      <c r="J170" s="138">
        <f>ROUND(I170*H170,2)</f>
        <v>0</v>
      </c>
      <c r="K170" s="134" t="s">
        <v>172</v>
      </c>
      <c r="L170" s="33"/>
      <c r="M170" s="139" t="s">
        <v>19</v>
      </c>
      <c r="N170" s="140" t="s">
        <v>44</v>
      </c>
      <c r="P170" s="141">
        <f>O170*H170</f>
        <v>0</v>
      </c>
      <c r="Q170" s="141">
        <v>0</v>
      </c>
      <c r="R170" s="141">
        <f>Q170*H170</f>
        <v>0</v>
      </c>
      <c r="S170" s="141">
        <v>1.7999999999999999E-2</v>
      </c>
      <c r="T170" s="142">
        <f>S170*H170</f>
        <v>1.4561999999999999</v>
      </c>
      <c r="AR170" s="143" t="s">
        <v>173</v>
      </c>
      <c r="AT170" s="143" t="s">
        <v>168</v>
      </c>
      <c r="AU170" s="143" t="s">
        <v>85</v>
      </c>
      <c r="AY170" s="18" t="s">
        <v>166</v>
      </c>
      <c r="BE170" s="144">
        <f>IF(N170="základní",J170,0)</f>
        <v>0</v>
      </c>
      <c r="BF170" s="144">
        <f>IF(N170="snížená",J170,0)</f>
        <v>0</v>
      </c>
      <c r="BG170" s="144">
        <f>IF(N170="zákl. přenesená",J170,0)</f>
        <v>0</v>
      </c>
      <c r="BH170" s="144">
        <f>IF(N170="sníž. přenesená",J170,0)</f>
        <v>0</v>
      </c>
      <c r="BI170" s="144">
        <f>IF(N170="nulová",J170,0)</f>
        <v>0</v>
      </c>
      <c r="BJ170" s="18" t="s">
        <v>85</v>
      </c>
      <c r="BK170" s="144">
        <f>ROUND(I170*H170,2)</f>
        <v>0</v>
      </c>
      <c r="BL170" s="18" t="s">
        <v>173</v>
      </c>
      <c r="BM170" s="143" t="s">
        <v>2013</v>
      </c>
    </row>
    <row r="171" spans="2:65" s="1" customFormat="1">
      <c r="B171" s="33"/>
      <c r="D171" s="145" t="s">
        <v>175</v>
      </c>
      <c r="F171" s="146" t="s">
        <v>1792</v>
      </c>
      <c r="I171" s="147"/>
      <c r="L171" s="33"/>
      <c r="M171" s="148"/>
      <c r="T171" s="54"/>
      <c r="AT171" s="18" t="s">
        <v>175</v>
      </c>
      <c r="AU171" s="18" t="s">
        <v>85</v>
      </c>
    </row>
    <row r="172" spans="2:65" s="1" customFormat="1" ht="16.5" customHeight="1">
      <c r="B172" s="33"/>
      <c r="C172" s="132" t="s">
        <v>375</v>
      </c>
      <c r="D172" s="132" t="s">
        <v>168</v>
      </c>
      <c r="E172" s="133" t="s">
        <v>2014</v>
      </c>
      <c r="F172" s="134" t="s">
        <v>2015</v>
      </c>
      <c r="G172" s="135" t="s">
        <v>257</v>
      </c>
      <c r="H172" s="136">
        <v>131.08000000000001</v>
      </c>
      <c r="I172" s="137"/>
      <c r="J172" s="138">
        <f>ROUND(I172*H172,2)</f>
        <v>0</v>
      </c>
      <c r="K172" s="134" t="s">
        <v>172</v>
      </c>
      <c r="L172" s="33"/>
      <c r="M172" s="139" t="s">
        <v>19</v>
      </c>
      <c r="N172" s="140" t="s">
        <v>44</v>
      </c>
      <c r="P172" s="141">
        <f>O172*H172</f>
        <v>0</v>
      </c>
      <c r="Q172" s="141">
        <v>0</v>
      </c>
      <c r="R172" s="141">
        <f>Q172*H172</f>
        <v>0</v>
      </c>
      <c r="S172" s="141">
        <v>0</v>
      </c>
      <c r="T172" s="142">
        <f>S172*H172</f>
        <v>0</v>
      </c>
      <c r="AR172" s="143" t="s">
        <v>173</v>
      </c>
      <c r="AT172" s="143" t="s">
        <v>168</v>
      </c>
      <c r="AU172" s="143" t="s">
        <v>85</v>
      </c>
      <c r="AY172" s="18" t="s">
        <v>166</v>
      </c>
      <c r="BE172" s="144">
        <f>IF(N172="základní",J172,0)</f>
        <v>0</v>
      </c>
      <c r="BF172" s="144">
        <f>IF(N172="snížená",J172,0)</f>
        <v>0</v>
      </c>
      <c r="BG172" s="144">
        <f>IF(N172="zákl. přenesená",J172,0)</f>
        <v>0</v>
      </c>
      <c r="BH172" s="144">
        <f>IF(N172="sníž. přenesená",J172,0)</f>
        <v>0</v>
      </c>
      <c r="BI172" s="144">
        <f>IF(N172="nulová",J172,0)</f>
        <v>0</v>
      </c>
      <c r="BJ172" s="18" t="s">
        <v>85</v>
      </c>
      <c r="BK172" s="144">
        <f>ROUND(I172*H172,2)</f>
        <v>0</v>
      </c>
      <c r="BL172" s="18" t="s">
        <v>173</v>
      </c>
      <c r="BM172" s="143" t="s">
        <v>2016</v>
      </c>
    </row>
    <row r="173" spans="2:65" s="1" customFormat="1">
      <c r="B173" s="33"/>
      <c r="D173" s="145" t="s">
        <v>175</v>
      </c>
      <c r="F173" s="146" t="s">
        <v>2017</v>
      </c>
      <c r="I173" s="147"/>
      <c r="L173" s="33"/>
      <c r="M173" s="148"/>
      <c r="T173" s="54"/>
      <c r="AT173" s="18" t="s">
        <v>175</v>
      </c>
      <c r="AU173" s="18" t="s">
        <v>85</v>
      </c>
    </row>
    <row r="174" spans="2:65" s="13" customFormat="1" ht="22.5">
      <c r="B174" s="156"/>
      <c r="D174" s="150" t="s">
        <v>177</v>
      </c>
      <c r="E174" s="157" t="s">
        <v>19</v>
      </c>
      <c r="F174" s="158" t="s">
        <v>2018</v>
      </c>
      <c r="H174" s="159">
        <v>97.62</v>
      </c>
      <c r="I174" s="160"/>
      <c r="L174" s="156"/>
      <c r="M174" s="161"/>
      <c r="T174" s="162"/>
      <c r="AT174" s="157" t="s">
        <v>177</v>
      </c>
      <c r="AU174" s="157" t="s">
        <v>85</v>
      </c>
      <c r="AV174" s="13" t="s">
        <v>85</v>
      </c>
      <c r="AW174" s="13" t="s">
        <v>33</v>
      </c>
      <c r="AX174" s="13" t="s">
        <v>72</v>
      </c>
      <c r="AY174" s="157" t="s">
        <v>166</v>
      </c>
    </row>
    <row r="175" spans="2:65" s="13" customFormat="1">
      <c r="B175" s="156"/>
      <c r="D175" s="150" t="s">
        <v>177</v>
      </c>
      <c r="E175" s="157" t="s">
        <v>19</v>
      </c>
      <c r="F175" s="158" t="s">
        <v>2019</v>
      </c>
      <c r="H175" s="159">
        <v>33.46</v>
      </c>
      <c r="I175" s="160"/>
      <c r="L175" s="156"/>
      <c r="M175" s="161"/>
      <c r="T175" s="162"/>
      <c r="AT175" s="157" t="s">
        <v>177</v>
      </c>
      <c r="AU175" s="157" t="s">
        <v>85</v>
      </c>
      <c r="AV175" s="13" t="s">
        <v>85</v>
      </c>
      <c r="AW175" s="13" t="s">
        <v>33</v>
      </c>
      <c r="AX175" s="13" t="s">
        <v>72</v>
      </c>
      <c r="AY175" s="157" t="s">
        <v>166</v>
      </c>
    </row>
    <row r="176" spans="2:65" s="15" customFormat="1">
      <c r="B176" s="170"/>
      <c r="D176" s="150" t="s">
        <v>177</v>
      </c>
      <c r="E176" s="171" t="s">
        <v>19</v>
      </c>
      <c r="F176" s="172" t="s">
        <v>228</v>
      </c>
      <c r="H176" s="173">
        <v>131.08000000000001</v>
      </c>
      <c r="I176" s="174"/>
      <c r="L176" s="170"/>
      <c r="M176" s="175"/>
      <c r="T176" s="176"/>
      <c r="AT176" s="171" t="s">
        <v>177</v>
      </c>
      <c r="AU176" s="171" t="s">
        <v>85</v>
      </c>
      <c r="AV176" s="15" t="s">
        <v>173</v>
      </c>
      <c r="AW176" s="15" t="s">
        <v>33</v>
      </c>
      <c r="AX176" s="15" t="s">
        <v>79</v>
      </c>
      <c r="AY176" s="171" t="s">
        <v>166</v>
      </c>
    </row>
    <row r="177" spans="2:65" s="1" customFormat="1" ht="16.5" customHeight="1">
      <c r="B177" s="33"/>
      <c r="C177" s="132" t="s">
        <v>391</v>
      </c>
      <c r="D177" s="132" t="s">
        <v>168</v>
      </c>
      <c r="E177" s="133" t="s">
        <v>2020</v>
      </c>
      <c r="F177" s="134" t="s">
        <v>2021</v>
      </c>
      <c r="G177" s="135" t="s">
        <v>257</v>
      </c>
      <c r="H177" s="136">
        <v>133.02000000000001</v>
      </c>
      <c r="I177" s="137"/>
      <c r="J177" s="138">
        <f>ROUND(I177*H177,2)</f>
        <v>0</v>
      </c>
      <c r="K177" s="134" t="s">
        <v>172</v>
      </c>
      <c r="L177" s="33"/>
      <c r="M177" s="139" t="s">
        <v>19</v>
      </c>
      <c r="N177" s="140" t="s">
        <v>44</v>
      </c>
      <c r="P177" s="141">
        <f>O177*H177</f>
        <v>0</v>
      </c>
      <c r="Q177" s="141">
        <v>0</v>
      </c>
      <c r="R177" s="141">
        <f>Q177*H177</f>
        <v>0</v>
      </c>
      <c r="S177" s="141">
        <v>0</v>
      </c>
      <c r="T177" s="142">
        <f>S177*H177</f>
        <v>0</v>
      </c>
      <c r="AR177" s="143" t="s">
        <v>173</v>
      </c>
      <c r="AT177" s="143" t="s">
        <v>168</v>
      </c>
      <c r="AU177" s="143" t="s">
        <v>85</v>
      </c>
      <c r="AY177" s="18" t="s">
        <v>166</v>
      </c>
      <c r="BE177" s="144">
        <f>IF(N177="základní",J177,0)</f>
        <v>0</v>
      </c>
      <c r="BF177" s="144">
        <f>IF(N177="snížená",J177,0)</f>
        <v>0</v>
      </c>
      <c r="BG177" s="144">
        <f>IF(N177="zákl. přenesená",J177,0)</f>
        <v>0</v>
      </c>
      <c r="BH177" s="144">
        <f>IF(N177="sníž. přenesená",J177,0)</f>
        <v>0</v>
      </c>
      <c r="BI177" s="144">
        <f>IF(N177="nulová",J177,0)</f>
        <v>0</v>
      </c>
      <c r="BJ177" s="18" t="s">
        <v>85</v>
      </c>
      <c r="BK177" s="144">
        <f>ROUND(I177*H177,2)</f>
        <v>0</v>
      </c>
      <c r="BL177" s="18" t="s">
        <v>173</v>
      </c>
      <c r="BM177" s="143" t="s">
        <v>2022</v>
      </c>
    </row>
    <row r="178" spans="2:65" s="1" customFormat="1">
      <c r="B178" s="33"/>
      <c r="D178" s="145" t="s">
        <v>175</v>
      </c>
      <c r="F178" s="146" t="s">
        <v>2023</v>
      </c>
      <c r="I178" s="147"/>
      <c r="L178" s="33"/>
      <c r="M178" s="148"/>
      <c r="T178" s="54"/>
      <c r="AT178" s="18" t="s">
        <v>175</v>
      </c>
      <c r="AU178" s="18" t="s">
        <v>85</v>
      </c>
    </row>
    <row r="179" spans="2:65" s="13" customFormat="1" ht="22.5">
      <c r="B179" s="156"/>
      <c r="D179" s="150" t="s">
        <v>177</v>
      </c>
      <c r="E179" s="157" t="s">
        <v>19</v>
      </c>
      <c r="F179" s="158" t="s">
        <v>2024</v>
      </c>
      <c r="H179" s="159">
        <v>93.86</v>
      </c>
      <c r="I179" s="160"/>
      <c r="L179" s="156"/>
      <c r="M179" s="161"/>
      <c r="T179" s="162"/>
      <c r="AT179" s="157" t="s">
        <v>177</v>
      </c>
      <c r="AU179" s="157" t="s">
        <v>85</v>
      </c>
      <c r="AV179" s="13" t="s">
        <v>85</v>
      </c>
      <c r="AW179" s="13" t="s">
        <v>33</v>
      </c>
      <c r="AX179" s="13" t="s">
        <v>72</v>
      </c>
      <c r="AY179" s="157" t="s">
        <v>166</v>
      </c>
    </row>
    <row r="180" spans="2:65" s="13" customFormat="1" ht="22.5">
      <c r="B180" s="156"/>
      <c r="D180" s="150" t="s">
        <v>177</v>
      </c>
      <c r="E180" s="157" t="s">
        <v>19</v>
      </c>
      <c r="F180" s="158" t="s">
        <v>2025</v>
      </c>
      <c r="H180" s="159">
        <v>39.159999999999997</v>
      </c>
      <c r="I180" s="160"/>
      <c r="L180" s="156"/>
      <c r="M180" s="161"/>
      <c r="T180" s="162"/>
      <c r="AT180" s="157" t="s">
        <v>177</v>
      </c>
      <c r="AU180" s="157" t="s">
        <v>85</v>
      </c>
      <c r="AV180" s="13" t="s">
        <v>85</v>
      </c>
      <c r="AW180" s="13" t="s">
        <v>33</v>
      </c>
      <c r="AX180" s="13" t="s">
        <v>72</v>
      </c>
      <c r="AY180" s="157" t="s">
        <v>166</v>
      </c>
    </row>
    <row r="181" spans="2:65" s="15" customFormat="1">
      <c r="B181" s="170"/>
      <c r="D181" s="150" t="s">
        <v>177</v>
      </c>
      <c r="E181" s="171" t="s">
        <v>19</v>
      </c>
      <c r="F181" s="172" t="s">
        <v>228</v>
      </c>
      <c r="H181" s="173">
        <v>133.02000000000001</v>
      </c>
      <c r="I181" s="174"/>
      <c r="L181" s="170"/>
      <c r="M181" s="175"/>
      <c r="T181" s="176"/>
      <c r="AT181" s="171" t="s">
        <v>177</v>
      </c>
      <c r="AU181" s="171" t="s">
        <v>85</v>
      </c>
      <c r="AV181" s="15" t="s">
        <v>173</v>
      </c>
      <c r="AW181" s="15" t="s">
        <v>33</v>
      </c>
      <c r="AX181" s="15" t="s">
        <v>79</v>
      </c>
      <c r="AY181" s="171" t="s">
        <v>166</v>
      </c>
    </row>
    <row r="182" spans="2:65" s="11" customFormat="1" ht="22.9" customHeight="1">
      <c r="B182" s="120"/>
      <c r="D182" s="121" t="s">
        <v>71</v>
      </c>
      <c r="E182" s="130" t="s">
        <v>970</v>
      </c>
      <c r="F182" s="130" t="s">
        <v>971</v>
      </c>
      <c r="I182" s="123"/>
      <c r="J182" s="131">
        <f>BK182</f>
        <v>0</v>
      </c>
      <c r="L182" s="120"/>
      <c r="M182" s="125"/>
      <c r="P182" s="126">
        <f>SUM(P183:P199)</f>
        <v>0</v>
      </c>
      <c r="R182" s="126">
        <f>SUM(R183:R199)</f>
        <v>0</v>
      </c>
      <c r="T182" s="127">
        <f>SUM(T183:T199)</f>
        <v>0</v>
      </c>
      <c r="AR182" s="121" t="s">
        <v>79</v>
      </c>
      <c r="AT182" s="128" t="s">
        <v>71</v>
      </c>
      <c r="AU182" s="128" t="s">
        <v>79</v>
      </c>
      <c r="AY182" s="121" t="s">
        <v>166</v>
      </c>
      <c r="BK182" s="129">
        <f>SUM(BK183:BK199)</f>
        <v>0</v>
      </c>
    </row>
    <row r="183" spans="2:65" s="1" customFormat="1" ht="16.5" customHeight="1">
      <c r="B183" s="33"/>
      <c r="C183" s="132" t="s">
        <v>396</v>
      </c>
      <c r="D183" s="132" t="s">
        <v>168</v>
      </c>
      <c r="E183" s="133" t="s">
        <v>973</v>
      </c>
      <c r="F183" s="134" t="s">
        <v>974</v>
      </c>
      <c r="G183" s="135" t="s">
        <v>197</v>
      </c>
      <c r="H183" s="136">
        <v>25.617999999999999</v>
      </c>
      <c r="I183" s="137"/>
      <c r="J183" s="138">
        <f>ROUND(I183*H183,2)</f>
        <v>0</v>
      </c>
      <c r="K183" s="134" t="s">
        <v>172</v>
      </c>
      <c r="L183" s="33"/>
      <c r="M183" s="139" t="s">
        <v>19</v>
      </c>
      <c r="N183" s="140" t="s">
        <v>44</v>
      </c>
      <c r="P183" s="141">
        <f>O183*H183</f>
        <v>0</v>
      </c>
      <c r="Q183" s="141">
        <v>0</v>
      </c>
      <c r="R183" s="141">
        <f>Q183*H183</f>
        <v>0</v>
      </c>
      <c r="S183" s="141">
        <v>0</v>
      </c>
      <c r="T183" s="142">
        <f>S183*H183</f>
        <v>0</v>
      </c>
      <c r="AR183" s="143" t="s">
        <v>173</v>
      </c>
      <c r="AT183" s="143" t="s">
        <v>168</v>
      </c>
      <c r="AU183" s="143" t="s">
        <v>85</v>
      </c>
      <c r="AY183" s="18" t="s">
        <v>166</v>
      </c>
      <c r="BE183" s="144">
        <f>IF(N183="základní",J183,0)</f>
        <v>0</v>
      </c>
      <c r="BF183" s="144">
        <f>IF(N183="snížená",J183,0)</f>
        <v>0</v>
      </c>
      <c r="BG183" s="144">
        <f>IF(N183="zákl. přenesená",J183,0)</f>
        <v>0</v>
      </c>
      <c r="BH183" s="144">
        <f>IF(N183="sníž. přenesená",J183,0)</f>
        <v>0</v>
      </c>
      <c r="BI183" s="144">
        <f>IF(N183="nulová",J183,0)</f>
        <v>0</v>
      </c>
      <c r="BJ183" s="18" t="s">
        <v>85</v>
      </c>
      <c r="BK183" s="144">
        <f>ROUND(I183*H183,2)</f>
        <v>0</v>
      </c>
      <c r="BL183" s="18" t="s">
        <v>173</v>
      </c>
      <c r="BM183" s="143" t="s">
        <v>2026</v>
      </c>
    </row>
    <row r="184" spans="2:65" s="1" customFormat="1">
      <c r="B184" s="33"/>
      <c r="D184" s="145" t="s">
        <v>175</v>
      </c>
      <c r="F184" s="146" t="s">
        <v>976</v>
      </c>
      <c r="I184" s="147"/>
      <c r="L184" s="33"/>
      <c r="M184" s="148"/>
      <c r="T184" s="54"/>
      <c r="AT184" s="18" t="s">
        <v>175</v>
      </c>
      <c r="AU184" s="18" t="s">
        <v>85</v>
      </c>
    </row>
    <row r="185" spans="2:65" s="1" customFormat="1" ht="24.2" customHeight="1">
      <c r="B185" s="33"/>
      <c r="C185" s="132" t="s">
        <v>401</v>
      </c>
      <c r="D185" s="132" t="s">
        <v>168</v>
      </c>
      <c r="E185" s="133" t="s">
        <v>2027</v>
      </c>
      <c r="F185" s="134" t="s">
        <v>2028</v>
      </c>
      <c r="G185" s="135" t="s">
        <v>197</v>
      </c>
      <c r="H185" s="136">
        <v>25.617999999999999</v>
      </c>
      <c r="I185" s="137"/>
      <c r="J185" s="138">
        <f>ROUND(I185*H185,2)</f>
        <v>0</v>
      </c>
      <c r="K185" s="134" t="s">
        <v>172</v>
      </c>
      <c r="L185" s="33"/>
      <c r="M185" s="139" t="s">
        <v>19</v>
      </c>
      <c r="N185" s="140" t="s">
        <v>44</v>
      </c>
      <c r="P185" s="141">
        <f>O185*H185</f>
        <v>0</v>
      </c>
      <c r="Q185" s="141">
        <v>0</v>
      </c>
      <c r="R185" s="141">
        <f>Q185*H185</f>
        <v>0</v>
      </c>
      <c r="S185" s="141">
        <v>0</v>
      </c>
      <c r="T185" s="142">
        <f>S185*H185</f>
        <v>0</v>
      </c>
      <c r="AR185" s="143" t="s">
        <v>173</v>
      </c>
      <c r="AT185" s="143" t="s">
        <v>168</v>
      </c>
      <c r="AU185" s="143" t="s">
        <v>85</v>
      </c>
      <c r="AY185" s="18" t="s">
        <v>166</v>
      </c>
      <c r="BE185" s="144">
        <f>IF(N185="základní",J185,0)</f>
        <v>0</v>
      </c>
      <c r="BF185" s="144">
        <f>IF(N185="snížená",J185,0)</f>
        <v>0</v>
      </c>
      <c r="BG185" s="144">
        <f>IF(N185="zákl. přenesená",J185,0)</f>
        <v>0</v>
      </c>
      <c r="BH185" s="144">
        <f>IF(N185="sníž. přenesená",J185,0)</f>
        <v>0</v>
      </c>
      <c r="BI185" s="144">
        <f>IF(N185="nulová",J185,0)</f>
        <v>0</v>
      </c>
      <c r="BJ185" s="18" t="s">
        <v>85</v>
      </c>
      <c r="BK185" s="144">
        <f>ROUND(I185*H185,2)</f>
        <v>0</v>
      </c>
      <c r="BL185" s="18" t="s">
        <v>173</v>
      </c>
      <c r="BM185" s="143" t="s">
        <v>2029</v>
      </c>
    </row>
    <row r="186" spans="2:65" s="1" customFormat="1">
      <c r="B186" s="33"/>
      <c r="D186" s="145" t="s">
        <v>175</v>
      </c>
      <c r="F186" s="146" t="s">
        <v>2030</v>
      </c>
      <c r="I186" s="147"/>
      <c r="L186" s="33"/>
      <c r="M186" s="148"/>
      <c r="T186" s="54"/>
      <c r="AT186" s="18" t="s">
        <v>175</v>
      </c>
      <c r="AU186" s="18" t="s">
        <v>85</v>
      </c>
    </row>
    <row r="187" spans="2:65" s="1" customFormat="1" ht="21.75" customHeight="1">
      <c r="B187" s="33"/>
      <c r="C187" s="132" t="s">
        <v>411</v>
      </c>
      <c r="D187" s="132" t="s">
        <v>168</v>
      </c>
      <c r="E187" s="133" t="s">
        <v>983</v>
      </c>
      <c r="F187" s="134" t="s">
        <v>984</v>
      </c>
      <c r="G187" s="135" t="s">
        <v>197</v>
      </c>
      <c r="H187" s="136">
        <v>25.617999999999999</v>
      </c>
      <c r="I187" s="137"/>
      <c r="J187" s="138">
        <f>ROUND(I187*H187,2)</f>
        <v>0</v>
      </c>
      <c r="K187" s="134" t="s">
        <v>172</v>
      </c>
      <c r="L187" s="33"/>
      <c r="M187" s="139" t="s">
        <v>19</v>
      </c>
      <c r="N187" s="140" t="s">
        <v>44</v>
      </c>
      <c r="P187" s="141">
        <f>O187*H187</f>
        <v>0</v>
      </c>
      <c r="Q187" s="141">
        <v>0</v>
      </c>
      <c r="R187" s="141">
        <f>Q187*H187</f>
        <v>0</v>
      </c>
      <c r="S187" s="141">
        <v>0</v>
      </c>
      <c r="T187" s="142">
        <f>S187*H187</f>
        <v>0</v>
      </c>
      <c r="AR187" s="143" t="s">
        <v>173</v>
      </c>
      <c r="AT187" s="143" t="s">
        <v>168</v>
      </c>
      <c r="AU187" s="143" t="s">
        <v>85</v>
      </c>
      <c r="AY187" s="18" t="s">
        <v>166</v>
      </c>
      <c r="BE187" s="144">
        <f>IF(N187="základní",J187,0)</f>
        <v>0</v>
      </c>
      <c r="BF187" s="144">
        <f>IF(N187="snížená",J187,0)</f>
        <v>0</v>
      </c>
      <c r="BG187" s="144">
        <f>IF(N187="zákl. přenesená",J187,0)</f>
        <v>0</v>
      </c>
      <c r="BH187" s="144">
        <f>IF(N187="sníž. přenesená",J187,0)</f>
        <v>0</v>
      </c>
      <c r="BI187" s="144">
        <f>IF(N187="nulová",J187,0)</f>
        <v>0</v>
      </c>
      <c r="BJ187" s="18" t="s">
        <v>85</v>
      </c>
      <c r="BK187" s="144">
        <f>ROUND(I187*H187,2)</f>
        <v>0</v>
      </c>
      <c r="BL187" s="18" t="s">
        <v>173</v>
      </c>
      <c r="BM187" s="143" t="s">
        <v>2031</v>
      </c>
    </row>
    <row r="188" spans="2:65" s="1" customFormat="1">
      <c r="B188" s="33"/>
      <c r="D188" s="145" t="s">
        <v>175</v>
      </c>
      <c r="F188" s="146" t="s">
        <v>986</v>
      </c>
      <c r="I188" s="147"/>
      <c r="L188" s="33"/>
      <c r="M188" s="148"/>
      <c r="T188" s="54"/>
      <c r="AT188" s="18" t="s">
        <v>175</v>
      </c>
      <c r="AU188" s="18" t="s">
        <v>85</v>
      </c>
    </row>
    <row r="189" spans="2:65" s="1" customFormat="1" ht="24.2" customHeight="1">
      <c r="B189" s="33"/>
      <c r="C189" s="132" t="s">
        <v>417</v>
      </c>
      <c r="D189" s="132" t="s">
        <v>168</v>
      </c>
      <c r="E189" s="133" t="s">
        <v>988</v>
      </c>
      <c r="F189" s="134" t="s">
        <v>989</v>
      </c>
      <c r="G189" s="135" t="s">
        <v>197</v>
      </c>
      <c r="H189" s="136">
        <v>640.45000000000005</v>
      </c>
      <c r="I189" s="137"/>
      <c r="J189" s="138">
        <f>ROUND(I189*H189,2)</f>
        <v>0</v>
      </c>
      <c r="K189" s="134" t="s">
        <v>172</v>
      </c>
      <c r="L189" s="33"/>
      <c r="M189" s="139" t="s">
        <v>19</v>
      </c>
      <c r="N189" s="140" t="s">
        <v>44</v>
      </c>
      <c r="P189" s="141">
        <f>O189*H189</f>
        <v>0</v>
      </c>
      <c r="Q189" s="141">
        <v>0</v>
      </c>
      <c r="R189" s="141">
        <f>Q189*H189</f>
        <v>0</v>
      </c>
      <c r="S189" s="141">
        <v>0</v>
      </c>
      <c r="T189" s="142">
        <f>S189*H189</f>
        <v>0</v>
      </c>
      <c r="AR189" s="143" t="s">
        <v>173</v>
      </c>
      <c r="AT189" s="143" t="s">
        <v>168</v>
      </c>
      <c r="AU189" s="143" t="s">
        <v>85</v>
      </c>
      <c r="AY189" s="18" t="s">
        <v>166</v>
      </c>
      <c r="BE189" s="144">
        <f>IF(N189="základní",J189,0)</f>
        <v>0</v>
      </c>
      <c r="BF189" s="144">
        <f>IF(N189="snížená",J189,0)</f>
        <v>0</v>
      </c>
      <c r="BG189" s="144">
        <f>IF(N189="zákl. přenesená",J189,0)</f>
        <v>0</v>
      </c>
      <c r="BH189" s="144">
        <f>IF(N189="sníž. přenesená",J189,0)</f>
        <v>0</v>
      </c>
      <c r="BI189" s="144">
        <f>IF(N189="nulová",J189,0)</f>
        <v>0</v>
      </c>
      <c r="BJ189" s="18" t="s">
        <v>85</v>
      </c>
      <c r="BK189" s="144">
        <f>ROUND(I189*H189,2)</f>
        <v>0</v>
      </c>
      <c r="BL189" s="18" t="s">
        <v>173</v>
      </c>
      <c r="BM189" s="143" t="s">
        <v>2032</v>
      </c>
    </row>
    <row r="190" spans="2:65" s="1" customFormat="1">
      <c r="B190" s="33"/>
      <c r="D190" s="145" t="s">
        <v>175</v>
      </c>
      <c r="F190" s="146" t="s">
        <v>991</v>
      </c>
      <c r="I190" s="147"/>
      <c r="L190" s="33"/>
      <c r="M190" s="148"/>
      <c r="T190" s="54"/>
      <c r="AT190" s="18" t="s">
        <v>175</v>
      </c>
      <c r="AU190" s="18" t="s">
        <v>85</v>
      </c>
    </row>
    <row r="191" spans="2:65" s="13" customFormat="1">
      <c r="B191" s="156"/>
      <c r="D191" s="150" t="s">
        <v>177</v>
      </c>
      <c r="E191" s="157" t="s">
        <v>19</v>
      </c>
      <c r="F191" s="158" t="s">
        <v>2033</v>
      </c>
      <c r="H191" s="159">
        <v>640.45000000000005</v>
      </c>
      <c r="I191" s="160"/>
      <c r="L191" s="156"/>
      <c r="M191" s="161"/>
      <c r="T191" s="162"/>
      <c r="AT191" s="157" t="s">
        <v>177</v>
      </c>
      <c r="AU191" s="157" t="s">
        <v>85</v>
      </c>
      <c r="AV191" s="13" t="s">
        <v>85</v>
      </c>
      <c r="AW191" s="13" t="s">
        <v>33</v>
      </c>
      <c r="AX191" s="13" t="s">
        <v>79</v>
      </c>
      <c r="AY191" s="157" t="s">
        <v>166</v>
      </c>
    </row>
    <row r="192" spans="2:65" s="1" customFormat="1" ht="24.2" customHeight="1">
      <c r="B192" s="33"/>
      <c r="C192" s="132" t="s">
        <v>425</v>
      </c>
      <c r="D192" s="132" t="s">
        <v>168</v>
      </c>
      <c r="E192" s="133" t="s">
        <v>999</v>
      </c>
      <c r="F192" s="134" t="s">
        <v>1000</v>
      </c>
      <c r="G192" s="135" t="s">
        <v>197</v>
      </c>
      <c r="H192" s="136">
        <v>21.632999999999999</v>
      </c>
      <c r="I192" s="137"/>
      <c r="J192" s="138">
        <f>ROUND(I192*H192,2)</f>
        <v>0</v>
      </c>
      <c r="K192" s="134" t="s">
        <v>172</v>
      </c>
      <c r="L192" s="33"/>
      <c r="M192" s="139" t="s">
        <v>19</v>
      </c>
      <c r="N192" s="140" t="s">
        <v>44</v>
      </c>
      <c r="P192" s="141">
        <f>O192*H192</f>
        <v>0</v>
      </c>
      <c r="Q192" s="141">
        <v>0</v>
      </c>
      <c r="R192" s="141">
        <f>Q192*H192</f>
        <v>0</v>
      </c>
      <c r="S192" s="141">
        <v>0</v>
      </c>
      <c r="T192" s="142">
        <f>S192*H192</f>
        <v>0</v>
      </c>
      <c r="AR192" s="143" t="s">
        <v>173</v>
      </c>
      <c r="AT192" s="143" t="s">
        <v>168</v>
      </c>
      <c r="AU192" s="143" t="s">
        <v>85</v>
      </c>
      <c r="AY192" s="18" t="s">
        <v>166</v>
      </c>
      <c r="BE192" s="144">
        <f>IF(N192="základní",J192,0)</f>
        <v>0</v>
      </c>
      <c r="BF192" s="144">
        <f>IF(N192="snížená",J192,0)</f>
        <v>0</v>
      </c>
      <c r="BG192" s="144">
        <f>IF(N192="zákl. přenesená",J192,0)</f>
        <v>0</v>
      </c>
      <c r="BH192" s="144">
        <f>IF(N192="sníž. přenesená",J192,0)</f>
        <v>0</v>
      </c>
      <c r="BI192" s="144">
        <f>IF(N192="nulová",J192,0)</f>
        <v>0</v>
      </c>
      <c r="BJ192" s="18" t="s">
        <v>85</v>
      </c>
      <c r="BK192" s="144">
        <f>ROUND(I192*H192,2)</f>
        <v>0</v>
      </c>
      <c r="BL192" s="18" t="s">
        <v>173</v>
      </c>
      <c r="BM192" s="143" t="s">
        <v>2034</v>
      </c>
    </row>
    <row r="193" spans="2:65" s="1" customFormat="1">
      <c r="B193" s="33"/>
      <c r="D193" s="145" t="s">
        <v>175</v>
      </c>
      <c r="F193" s="146" t="s">
        <v>1002</v>
      </c>
      <c r="I193" s="147"/>
      <c r="L193" s="33"/>
      <c r="M193" s="148"/>
      <c r="T193" s="54"/>
      <c r="AT193" s="18" t="s">
        <v>175</v>
      </c>
      <c r="AU193" s="18" t="s">
        <v>85</v>
      </c>
    </row>
    <row r="194" spans="2:65" s="1" customFormat="1" ht="24.2" customHeight="1">
      <c r="B194" s="33"/>
      <c r="C194" s="132" t="s">
        <v>430</v>
      </c>
      <c r="D194" s="132" t="s">
        <v>168</v>
      </c>
      <c r="E194" s="133" t="s">
        <v>1004</v>
      </c>
      <c r="F194" s="134" t="s">
        <v>1005</v>
      </c>
      <c r="G194" s="135" t="s">
        <v>197</v>
      </c>
      <c r="H194" s="136">
        <v>1.456</v>
      </c>
      <c r="I194" s="137"/>
      <c r="J194" s="138">
        <f>ROUND(I194*H194,2)</f>
        <v>0</v>
      </c>
      <c r="K194" s="134" t="s">
        <v>172</v>
      </c>
      <c r="L194" s="33"/>
      <c r="M194" s="139" t="s">
        <v>19</v>
      </c>
      <c r="N194" s="140" t="s">
        <v>44</v>
      </c>
      <c r="P194" s="141">
        <f>O194*H194</f>
        <v>0</v>
      </c>
      <c r="Q194" s="141">
        <v>0</v>
      </c>
      <c r="R194" s="141">
        <f>Q194*H194</f>
        <v>0</v>
      </c>
      <c r="S194" s="141">
        <v>0</v>
      </c>
      <c r="T194" s="142">
        <f>S194*H194</f>
        <v>0</v>
      </c>
      <c r="AR194" s="143" t="s">
        <v>173</v>
      </c>
      <c r="AT194" s="143" t="s">
        <v>168</v>
      </c>
      <c r="AU194" s="143" t="s">
        <v>85</v>
      </c>
      <c r="AY194" s="18" t="s">
        <v>166</v>
      </c>
      <c r="BE194" s="144">
        <f>IF(N194="základní",J194,0)</f>
        <v>0</v>
      </c>
      <c r="BF194" s="144">
        <f>IF(N194="snížená",J194,0)</f>
        <v>0</v>
      </c>
      <c r="BG194" s="144">
        <f>IF(N194="zákl. přenesená",J194,0)</f>
        <v>0</v>
      </c>
      <c r="BH194" s="144">
        <f>IF(N194="sníž. přenesená",J194,0)</f>
        <v>0</v>
      </c>
      <c r="BI194" s="144">
        <f>IF(N194="nulová",J194,0)</f>
        <v>0</v>
      </c>
      <c r="BJ194" s="18" t="s">
        <v>85</v>
      </c>
      <c r="BK194" s="144">
        <f>ROUND(I194*H194,2)</f>
        <v>0</v>
      </c>
      <c r="BL194" s="18" t="s">
        <v>173</v>
      </c>
      <c r="BM194" s="143" t="s">
        <v>2035</v>
      </c>
    </row>
    <row r="195" spans="2:65" s="1" customFormat="1">
      <c r="B195" s="33"/>
      <c r="D195" s="145" t="s">
        <v>175</v>
      </c>
      <c r="F195" s="146" t="s">
        <v>1007</v>
      </c>
      <c r="I195" s="147"/>
      <c r="L195" s="33"/>
      <c r="M195" s="148"/>
      <c r="T195" s="54"/>
      <c r="AT195" s="18" t="s">
        <v>175</v>
      </c>
      <c r="AU195" s="18" t="s">
        <v>85</v>
      </c>
    </row>
    <row r="196" spans="2:65" s="1" customFormat="1" ht="24.2" customHeight="1">
      <c r="B196" s="33"/>
      <c r="C196" s="132" t="s">
        <v>437</v>
      </c>
      <c r="D196" s="132" t="s">
        <v>168</v>
      </c>
      <c r="E196" s="133" t="s">
        <v>1014</v>
      </c>
      <c r="F196" s="134" t="s">
        <v>1015</v>
      </c>
      <c r="G196" s="135" t="s">
        <v>197</v>
      </c>
      <c r="H196" s="136">
        <v>2.3860000000000001</v>
      </c>
      <c r="I196" s="137"/>
      <c r="J196" s="138">
        <f>ROUND(I196*H196,2)</f>
        <v>0</v>
      </c>
      <c r="K196" s="134" t="s">
        <v>172</v>
      </c>
      <c r="L196" s="33"/>
      <c r="M196" s="139" t="s">
        <v>19</v>
      </c>
      <c r="N196" s="140" t="s">
        <v>44</v>
      </c>
      <c r="P196" s="141">
        <f>O196*H196</f>
        <v>0</v>
      </c>
      <c r="Q196" s="141">
        <v>0</v>
      </c>
      <c r="R196" s="141">
        <f>Q196*H196</f>
        <v>0</v>
      </c>
      <c r="S196" s="141">
        <v>0</v>
      </c>
      <c r="T196" s="142">
        <f>S196*H196</f>
        <v>0</v>
      </c>
      <c r="AR196" s="143" t="s">
        <v>173</v>
      </c>
      <c r="AT196" s="143" t="s">
        <v>168</v>
      </c>
      <c r="AU196" s="143" t="s">
        <v>85</v>
      </c>
      <c r="AY196" s="18" t="s">
        <v>166</v>
      </c>
      <c r="BE196" s="144">
        <f>IF(N196="základní",J196,0)</f>
        <v>0</v>
      </c>
      <c r="BF196" s="144">
        <f>IF(N196="snížená",J196,0)</f>
        <v>0</v>
      </c>
      <c r="BG196" s="144">
        <f>IF(N196="zákl. přenesená",J196,0)</f>
        <v>0</v>
      </c>
      <c r="BH196" s="144">
        <f>IF(N196="sníž. přenesená",J196,0)</f>
        <v>0</v>
      </c>
      <c r="BI196" s="144">
        <f>IF(N196="nulová",J196,0)</f>
        <v>0</v>
      </c>
      <c r="BJ196" s="18" t="s">
        <v>85</v>
      </c>
      <c r="BK196" s="144">
        <f>ROUND(I196*H196,2)</f>
        <v>0</v>
      </c>
      <c r="BL196" s="18" t="s">
        <v>173</v>
      </c>
      <c r="BM196" s="143" t="s">
        <v>2036</v>
      </c>
    </row>
    <row r="197" spans="2:65" s="1" customFormat="1">
      <c r="B197" s="33"/>
      <c r="D197" s="145" t="s">
        <v>175</v>
      </c>
      <c r="F197" s="146" t="s">
        <v>1017</v>
      </c>
      <c r="I197" s="147"/>
      <c r="L197" s="33"/>
      <c r="M197" s="148"/>
      <c r="T197" s="54"/>
      <c r="AT197" s="18" t="s">
        <v>175</v>
      </c>
      <c r="AU197" s="18" t="s">
        <v>85</v>
      </c>
    </row>
    <row r="198" spans="2:65" s="1" customFormat="1" ht="24.2" customHeight="1">
      <c r="B198" s="33"/>
      <c r="C198" s="132" t="s">
        <v>474</v>
      </c>
      <c r="D198" s="132" t="s">
        <v>168</v>
      </c>
      <c r="E198" s="133" t="s">
        <v>2037</v>
      </c>
      <c r="F198" s="134" t="s">
        <v>2038</v>
      </c>
      <c r="G198" s="135" t="s">
        <v>197</v>
      </c>
      <c r="H198" s="136">
        <v>0.14299999999999999</v>
      </c>
      <c r="I198" s="137"/>
      <c r="J198" s="138">
        <f>ROUND(I198*H198,2)</f>
        <v>0</v>
      </c>
      <c r="K198" s="134" t="s">
        <v>172</v>
      </c>
      <c r="L198" s="33"/>
      <c r="M198" s="139" t="s">
        <v>19</v>
      </c>
      <c r="N198" s="140" t="s">
        <v>44</v>
      </c>
      <c r="P198" s="141">
        <f>O198*H198</f>
        <v>0</v>
      </c>
      <c r="Q198" s="141">
        <v>0</v>
      </c>
      <c r="R198" s="141">
        <f>Q198*H198</f>
        <v>0</v>
      </c>
      <c r="S198" s="141">
        <v>0</v>
      </c>
      <c r="T198" s="142">
        <f>S198*H198</f>
        <v>0</v>
      </c>
      <c r="AR198" s="143" t="s">
        <v>173</v>
      </c>
      <c r="AT198" s="143" t="s">
        <v>168</v>
      </c>
      <c r="AU198" s="143" t="s">
        <v>85</v>
      </c>
      <c r="AY198" s="18" t="s">
        <v>166</v>
      </c>
      <c r="BE198" s="144">
        <f>IF(N198="základní",J198,0)</f>
        <v>0</v>
      </c>
      <c r="BF198" s="144">
        <f>IF(N198="snížená",J198,0)</f>
        <v>0</v>
      </c>
      <c r="BG198" s="144">
        <f>IF(N198="zákl. přenesená",J198,0)</f>
        <v>0</v>
      </c>
      <c r="BH198" s="144">
        <f>IF(N198="sníž. přenesená",J198,0)</f>
        <v>0</v>
      </c>
      <c r="BI198" s="144">
        <f>IF(N198="nulová",J198,0)</f>
        <v>0</v>
      </c>
      <c r="BJ198" s="18" t="s">
        <v>85</v>
      </c>
      <c r="BK198" s="144">
        <f>ROUND(I198*H198,2)</f>
        <v>0</v>
      </c>
      <c r="BL198" s="18" t="s">
        <v>173</v>
      </c>
      <c r="BM198" s="143" t="s">
        <v>2039</v>
      </c>
    </row>
    <row r="199" spans="2:65" s="1" customFormat="1">
      <c r="B199" s="33"/>
      <c r="D199" s="145" t="s">
        <v>175</v>
      </c>
      <c r="F199" s="146" t="s">
        <v>2040</v>
      </c>
      <c r="I199" s="147"/>
      <c r="L199" s="33"/>
      <c r="M199" s="148"/>
      <c r="T199" s="54"/>
      <c r="AT199" s="18" t="s">
        <v>175</v>
      </c>
      <c r="AU199" s="18" t="s">
        <v>85</v>
      </c>
    </row>
    <row r="200" spans="2:65" s="11" customFormat="1" ht="22.9" customHeight="1">
      <c r="B200" s="120"/>
      <c r="D200" s="121" t="s">
        <v>71</v>
      </c>
      <c r="E200" s="130" t="s">
        <v>1023</v>
      </c>
      <c r="F200" s="130" t="s">
        <v>1024</v>
      </c>
      <c r="I200" s="123"/>
      <c r="J200" s="131">
        <f>BK200</f>
        <v>0</v>
      </c>
      <c r="L200" s="120"/>
      <c r="M200" s="125"/>
      <c r="P200" s="126">
        <f>SUM(P201:P204)</f>
        <v>0</v>
      </c>
      <c r="R200" s="126">
        <f>SUM(R201:R204)</f>
        <v>0</v>
      </c>
      <c r="T200" s="127">
        <f>SUM(T201:T204)</f>
        <v>0</v>
      </c>
      <c r="AR200" s="121" t="s">
        <v>79</v>
      </c>
      <c r="AT200" s="128" t="s">
        <v>71</v>
      </c>
      <c r="AU200" s="128" t="s">
        <v>79</v>
      </c>
      <c r="AY200" s="121" t="s">
        <v>166</v>
      </c>
      <c r="BK200" s="129">
        <f>SUM(BK201:BK204)</f>
        <v>0</v>
      </c>
    </row>
    <row r="201" spans="2:65" s="1" customFormat="1" ht="24.2" customHeight="1">
      <c r="B201" s="33"/>
      <c r="C201" s="132" t="s">
        <v>479</v>
      </c>
      <c r="D201" s="132" t="s">
        <v>168</v>
      </c>
      <c r="E201" s="133" t="s">
        <v>2041</v>
      </c>
      <c r="F201" s="134" t="s">
        <v>2042</v>
      </c>
      <c r="G201" s="135" t="s">
        <v>197</v>
      </c>
      <c r="H201" s="136">
        <v>68.613</v>
      </c>
      <c r="I201" s="137"/>
      <c r="J201" s="138">
        <f>ROUND(I201*H201,2)</f>
        <v>0</v>
      </c>
      <c r="K201" s="134" t="s">
        <v>172</v>
      </c>
      <c r="L201" s="33"/>
      <c r="M201" s="139" t="s">
        <v>19</v>
      </c>
      <c r="N201" s="140" t="s">
        <v>44</v>
      </c>
      <c r="P201" s="141">
        <f>O201*H201</f>
        <v>0</v>
      </c>
      <c r="Q201" s="141">
        <v>0</v>
      </c>
      <c r="R201" s="141">
        <f>Q201*H201</f>
        <v>0</v>
      </c>
      <c r="S201" s="141">
        <v>0</v>
      </c>
      <c r="T201" s="142">
        <f>S201*H201</f>
        <v>0</v>
      </c>
      <c r="AR201" s="143" t="s">
        <v>173</v>
      </c>
      <c r="AT201" s="143" t="s">
        <v>168</v>
      </c>
      <c r="AU201" s="143" t="s">
        <v>85</v>
      </c>
      <c r="AY201" s="18" t="s">
        <v>166</v>
      </c>
      <c r="BE201" s="144">
        <f>IF(N201="základní",J201,0)</f>
        <v>0</v>
      </c>
      <c r="BF201" s="144">
        <f>IF(N201="snížená",J201,0)</f>
        <v>0</v>
      </c>
      <c r="BG201" s="144">
        <f>IF(N201="zákl. přenesená",J201,0)</f>
        <v>0</v>
      </c>
      <c r="BH201" s="144">
        <f>IF(N201="sníž. přenesená",J201,0)</f>
        <v>0</v>
      </c>
      <c r="BI201" s="144">
        <f>IF(N201="nulová",J201,0)</f>
        <v>0</v>
      </c>
      <c r="BJ201" s="18" t="s">
        <v>85</v>
      </c>
      <c r="BK201" s="144">
        <f>ROUND(I201*H201,2)</f>
        <v>0</v>
      </c>
      <c r="BL201" s="18" t="s">
        <v>173</v>
      </c>
      <c r="BM201" s="143" t="s">
        <v>2043</v>
      </c>
    </row>
    <row r="202" spans="2:65" s="1" customFormat="1">
      <c r="B202" s="33"/>
      <c r="D202" s="145" t="s">
        <v>175</v>
      </c>
      <c r="F202" s="146" t="s">
        <v>2044</v>
      </c>
      <c r="I202" s="147"/>
      <c r="L202" s="33"/>
      <c r="M202" s="148"/>
      <c r="T202" s="54"/>
      <c r="AT202" s="18" t="s">
        <v>175</v>
      </c>
      <c r="AU202" s="18" t="s">
        <v>85</v>
      </c>
    </row>
    <row r="203" spans="2:65" s="1" customFormat="1" ht="24.2" customHeight="1">
      <c r="B203" s="33"/>
      <c r="C203" s="132" t="s">
        <v>487</v>
      </c>
      <c r="D203" s="132" t="s">
        <v>168</v>
      </c>
      <c r="E203" s="133" t="s">
        <v>2045</v>
      </c>
      <c r="F203" s="134" t="s">
        <v>2046</v>
      </c>
      <c r="G203" s="135" t="s">
        <v>197</v>
      </c>
      <c r="H203" s="136">
        <v>68.613</v>
      </c>
      <c r="I203" s="137"/>
      <c r="J203" s="138">
        <f>ROUND(I203*H203,2)</f>
        <v>0</v>
      </c>
      <c r="K203" s="134" t="s">
        <v>172</v>
      </c>
      <c r="L203" s="33"/>
      <c r="M203" s="139" t="s">
        <v>19</v>
      </c>
      <c r="N203" s="140" t="s">
        <v>44</v>
      </c>
      <c r="P203" s="141">
        <f>O203*H203</f>
        <v>0</v>
      </c>
      <c r="Q203" s="141">
        <v>0</v>
      </c>
      <c r="R203" s="141">
        <f>Q203*H203</f>
        <v>0</v>
      </c>
      <c r="S203" s="141">
        <v>0</v>
      </c>
      <c r="T203" s="142">
        <f>S203*H203</f>
        <v>0</v>
      </c>
      <c r="AR203" s="143" t="s">
        <v>173</v>
      </c>
      <c r="AT203" s="143" t="s">
        <v>168</v>
      </c>
      <c r="AU203" s="143" t="s">
        <v>85</v>
      </c>
      <c r="AY203" s="18" t="s">
        <v>166</v>
      </c>
      <c r="BE203" s="144">
        <f>IF(N203="základní",J203,0)</f>
        <v>0</v>
      </c>
      <c r="BF203" s="144">
        <f>IF(N203="snížená",J203,0)</f>
        <v>0</v>
      </c>
      <c r="BG203" s="144">
        <f>IF(N203="zákl. přenesená",J203,0)</f>
        <v>0</v>
      </c>
      <c r="BH203" s="144">
        <f>IF(N203="sníž. přenesená",J203,0)</f>
        <v>0</v>
      </c>
      <c r="BI203" s="144">
        <f>IF(N203="nulová",J203,0)</f>
        <v>0</v>
      </c>
      <c r="BJ203" s="18" t="s">
        <v>85</v>
      </c>
      <c r="BK203" s="144">
        <f>ROUND(I203*H203,2)</f>
        <v>0</v>
      </c>
      <c r="BL203" s="18" t="s">
        <v>173</v>
      </c>
      <c r="BM203" s="143" t="s">
        <v>2047</v>
      </c>
    </row>
    <row r="204" spans="2:65" s="1" customFormat="1">
      <c r="B204" s="33"/>
      <c r="D204" s="145" t="s">
        <v>175</v>
      </c>
      <c r="F204" s="146" t="s">
        <v>2048</v>
      </c>
      <c r="I204" s="147"/>
      <c r="L204" s="33"/>
      <c r="M204" s="148"/>
      <c r="T204" s="54"/>
      <c r="AT204" s="18" t="s">
        <v>175</v>
      </c>
      <c r="AU204" s="18" t="s">
        <v>85</v>
      </c>
    </row>
    <row r="205" spans="2:65" s="11" customFormat="1" ht="25.9" customHeight="1">
      <c r="B205" s="120"/>
      <c r="D205" s="121" t="s">
        <v>71</v>
      </c>
      <c r="E205" s="122" t="s">
        <v>1030</v>
      </c>
      <c r="F205" s="122" t="s">
        <v>1031</v>
      </c>
      <c r="I205" s="123"/>
      <c r="J205" s="124">
        <f>BK205</f>
        <v>0</v>
      </c>
      <c r="L205" s="120"/>
      <c r="M205" s="125"/>
      <c r="P205" s="126">
        <f>P206+P229+P269+P276</f>
        <v>0</v>
      </c>
      <c r="R205" s="126">
        <f>R206+R229+R269+R276</f>
        <v>1.4131108000000001</v>
      </c>
      <c r="T205" s="127">
        <f>T206+T229+T269+T276</f>
        <v>2.528966</v>
      </c>
      <c r="AR205" s="121" t="s">
        <v>85</v>
      </c>
      <c r="AT205" s="128" t="s">
        <v>71</v>
      </c>
      <c r="AU205" s="128" t="s">
        <v>72</v>
      </c>
      <c r="AY205" s="121" t="s">
        <v>166</v>
      </c>
      <c r="BK205" s="129">
        <f>BK206+BK229+BK269+BK276</f>
        <v>0</v>
      </c>
    </row>
    <row r="206" spans="2:65" s="11" customFormat="1" ht="22.9" customHeight="1">
      <c r="B206" s="120"/>
      <c r="D206" s="121" t="s">
        <v>71</v>
      </c>
      <c r="E206" s="130" t="s">
        <v>2049</v>
      </c>
      <c r="F206" s="130" t="s">
        <v>2050</v>
      </c>
      <c r="I206" s="123"/>
      <c r="J206" s="131">
        <f>BK206</f>
        <v>0</v>
      </c>
      <c r="L206" s="120"/>
      <c r="M206" s="125"/>
      <c r="P206" s="126">
        <f>SUM(P207:P228)</f>
        <v>0</v>
      </c>
      <c r="R206" s="126">
        <f>SUM(R207:R228)</f>
        <v>0.66862720000000009</v>
      </c>
      <c r="T206" s="127">
        <f>SUM(T207:T228)</f>
        <v>0.14316000000000001</v>
      </c>
      <c r="AR206" s="121" t="s">
        <v>85</v>
      </c>
      <c r="AT206" s="128" t="s">
        <v>71</v>
      </c>
      <c r="AU206" s="128" t="s">
        <v>79</v>
      </c>
      <c r="AY206" s="121" t="s">
        <v>166</v>
      </c>
      <c r="BK206" s="129">
        <f>SUM(BK207:BK228)</f>
        <v>0</v>
      </c>
    </row>
    <row r="207" spans="2:65" s="1" customFormat="1" ht="16.5" customHeight="1">
      <c r="B207" s="33"/>
      <c r="C207" s="132" t="s">
        <v>493</v>
      </c>
      <c r="D207" s="132" t="s">
        <v>168</v>
      </c>
      <c r="E207" s="133" t="s">
        <v>2051</v>
      </c>
      <c r="F207" s="134" t="s">
        <v>2052</v>
      </c>
      <c r="G207" s="135" t="s">
        <v>232</v>
      </c>
      <c r="H207" s="136">
        <v>35.79</v>
      </c>
      <c r="I207" s="137"/>
      <c r="J207" s="138">
        <f>ROUND(I207*H207,2)</f>
        <v>0</v>
      </c>
      <c r="K207" s="134" t="s">
        <v>172</v>
      </c>
      <c r="L207" s="33"/>
      <c r="M207" s="139" t="s">
        <v>19</v>
      </c>
      <c r="N207" s="140" t="s">
        <v>44</v>
      </c>
      <c r="P207" s="141">
        <f>O207*H207</f>
        <v>0</v>
      </c>
      <c r="Q207" s="141">
        <v>0</v>
      </c>
      <c r="R207" s="141">
        <f>Q207*H207</f>
        <v>0</v>
      </c>
      <c r="S207" s="141">
        <v>4.0000000000000001E-3</v>
      </c>
      <c r="T207" s="142">
        <f>S207*H207</f>
        <v>0.14316000000000001</v>
      </c>
      <c r="AR207" s="143" t="s">
        <v>291</v>
      </c>
      <c r="AT207" s="143" t="s">
        <v>168</v>
      </c>
      <c r="AU207" s="143" t="s">
        <v>85</v>
      </c>
      <c r="AY207" s="18" t="s">
        <v>166</v>
      </c>
      <c r="BE207" s="144">
        <f>IF(N207="základní",J207,0)</f>
        <v>0</v>
      </c>
      <c r="BF207" s="144">
        <f>IF(N207="snížená",J207,0)</f>
        <v>0</v>
      </c>
      <c r="BG207" s="144">
        <f>IF(N207="zákl. přenesená",J207,0)</f>
        <v>0</v>
      </c>
      <c r="BH207" s="144">
        <f>IF(N207="sníž. přenesená",J207,0)</f>
        <v>0</v>
      </c>
      <c r="BI207" s="144">
        <f>IF(N207="nulová",J207,0)</f>
        <v>0</v>
      </c>
      <c r="BJ207" s="18" t="s">
        <v>85</v>
      </c>
      <c r="BK207" s="144">
        <f>ROUND(I207*H207,2)</f>
        <v>0</v>
      </c>
      <c r="BL207" s="18" t="s">
        <v>291</v>
      </c>
      <c r="BM207" s="143" t="s">
        <v>2053</v>
      </c>
    </row>
    <row r="208" spans="2:65" s="1" customFormat="1">
      <c r="B208" s="33"/>
      <c r="D208" s="145" t="s">
        <v>175</v>
      </c>
      <c r="F208" s="146" t="s">
        <v>2054</v>
      </c>
      <c r="I208" s="147"/>
      <c r="L208" s="33"/>
      <c r="M208" s="148"/>
      <c r="T208" s="54"/>
      <c r="AT208" s="18" t="s">
        <v>175</v>
      </c>
      <c r="AU208" s="18" t="s">
        <v>85</v>
      </c>
    </row>
    <row r="209" spans="2:65" s="13" customFormat="1" ht="22.5">
      <c r="B209" s="156"/>
      <c r="D209" s="150" t="s">
        <v>177</v>
      </c>
      <c r="E209" s="157" t="s">
        <v>19</v>
      </c>
      <c r="F209" s="158" t="s">
        <v>2055</v>
      </c>
      <c r="H209" s="159">
        <v>32.46</v>
      </c>
      <c r="I209" s="160"/>
      <c r="L209" s="156"/>
      <c r="M209" s="161"/>
      <c r="T209" s="162"/>
      <c r="AT209" s="157" t="s">
        <v>177</v>
      </c>
      <c r="AU209" s="157" t="s">
        <v>85</v>
      </c>
      <c r="AV209" s="13" t="s">
        <v>85</v>
      </c>
      <c r="AW209" s="13" t="s">
        <v>33</v>
      </c>
      <c r="AX209" s="13" t="s">
        <v>72</v>
      </c>
      <c r="AY209" s="157" t="s">
        <v>166</v>
      </c>
    </row>
    <row r="210" spans="2:65" s="13" customFormat="1">
      <c r="B210" s="156"/>
      <c r="D210" s="150" t="s">
        <v>177</v>
      </c>
      <c r="E210" s="157" t="s">
        <v>19</v>
      </c>
      <c r="F210" s="158" t="s">
        <v>2056</v>
      </c>
      <c r="H210" s="159">
        <v>3.33</v>
      </c>
      <c r="I210" s="160"/>
      <c r="L210" s="156"/>
      <c r="M210" s="161"/>
      <c r="T210" s="162"/>
      <c r="AT210" s="157" t="s">
        <v>177</v>
      </c>
      <c r="AU210" s="157" t="s">
        <v>85</v>
      </c>
      <c r="AV210" s="13" t="s">
        <v>85</v>
      </c>
      <c r="AW210" s="13" t="s">
        <v>33</v>
      </c>
      <c r="AX210" s="13" t="s">
        <v>72</v>
      </c>
      <c r="AY210" s="157" t="s">
        <v>166</v>
      </c>
    </row>
    <row r="211" spans="2:65" s="15" customFormat="1">
      <c r="B211" s="170"/>
      <c r="D211" s="150" t="s">
        <v>177</v>
      </c>
      <c r="E211" s="171" t="s">
        <v>19</v>
      </c>
      <c r="F211" s="172" t="s">
        <v>228</v>
      </c>
      <c r="H211" s="173">
        <v>35.79</v>
      </c>
      <c r="I211" s="174"/>
      <c r="L211" s="170"/>
      <c r="M211" s="175"/>
      <c r="T211" s="176"/>
      <c r="AT211" s="171" t="s">
        <v>177</v>
      </c>
      <c r="AU211" s="171" t="s">
        <v>85</v>
      </c>
      <c r="AV211" s="15" t="s">
        <v>173</v>
      </c>
      <c r="AW211" s="15" t="s">
        <v>33</v>
      </c>
      <c r="AX211" s="15" t="s">
        <v>79</v>
      </c>
      <c r="AY211" s="171" t="s">
        <v>166</v>
      </c>
    </row>
    <row r="212" spans="2:65" s="1" customFormat="1" ht="21.75" customHeight="1">
      <c r="B212" s="33"/>
      <c r="C212" s="132" t="s">
        <v>498</v>
      </c>
      <c r="D212" s="132" t="s">
        <v>168</v>
      </c>
      <c r="E212" s="133" t="s">
        <v>2057</v>
      </c>
      <c r="F212" s="134" t="s">
        <v>2058</v>
      </c>
      <c r="G212" s="135" t="s">
        <v>232</v>
      </c>
      <c r="H212" s="136">
        <v>35.79</v>
      </c>
      <c r="I212" s="137"/>
      <c r="J212" s="138">
        <f>ROUND(I212*H212,2)</f>
        <v>0</v>
      </c>
      <c r="K212" s="134" t="s">
        <v>172</v>
      </c>
      <c r="L212" s="33"/>
      <c r="M212" s="139" t="s">
        <v>19</v>
      </c>
      <c r="N212" s="140" t="s">
        <v>44</v>
      </c>
      <c r="P212" s="141">
        <f>O212*H212</f>
        <v>0</v>
      </c>
      <c r="Q212" s="141">
        <v>0</v>
      </c>
      <c r="R212" s="141">
        <f>Q212*H212</f>
        <v>0</v>
      </c>
      <c r="S212" s="141">
        <v>0</v>
      </c>
      <c r="T212" s="142">
        <f>S212*H212</f>
        <v>0</v>
      </c>
      <c r="AR212" s="143" t="s">
        <v>291</v>
      </c>
      <c r="AT212" s="143" t="s">
        <v>168</v>
      </c>
      <c r="AU212" s="143" t="s">
        <v>85</v>
      </c>
      <c r="AY212" s="18" t="s">
        <v>166</v>
      </c>
      <c r="BE212" s="144">
        <f>IF(N212="základní",J212,0)</f>
        <v>0</v>
      </c>
      <c r="BF212" s="144">
        <f>IF(N212="snížená",J212,0)</f>
        <v>0</v>
      </c>
      <c r="BG212" s="144">
        <f>IF(N212="zákl. přenesená",J212,0)</f>
        <v>0</v>
      </c>
      <c r="BH212" s="144">
        <f>IF(N212="sníž. přenesená",J212,0)</f>
        <v>0</v>
      </c>
      <c r="BI212" s="144">
        <f>IF(N212="nulová",J212,0)</f>
        <v>0</v>
      </c>
      <c r="BJ212" s="18" t="s">
        <v>85</v>
      </c>
      <c r="BK212" s="144">
        <f>ROUND(I212*H212,2)</f>
        <v>0</v>
      </c>
      <c r="BL212" s="18" t="s">
        <v>291</v>
      </c>
      <c r="BM212" s="143" t="s">
        <v>2059</v>
      </c>
    </row>
    <row r="213" spans="2:65" s="1" customFormat="1">
      <c r="B213" s="33"/>
      <c r="D213" s="145" t="s">
        <v>175</v>
      </c>
      <c r="F213" s="146" t="s">
        <v>2060</v>
      </c>
      <c r="I213" s="147"/>
      <c r="L213" s="33"/>
      <c r="M213" s="148"/>
      <c r="T213" s="54"/>
      <c r="AT213" s="18" t="s">
        <v>175</v>
      </c>
      <c r="AU213" s="18" t="s">
        <v>85</v>
      </c>
    </row>
    <row r="214" spans="2:65" s="13" customFormat="1" ht="22.5">
      <c r="B214" s="156"/>
      <c r="D214" s="150" t="s">
        <v>177</v>
      </c>
      <c r="E214" s="157" t="s">
        <v>19</v>
      </c>
      <c r="F214" s="158" t="s">
        <v>2055</v>
      </c>
      <c r="H214" s="159">
        <v>32.46</v>
      </c>
      <c r="I214" s="160"/>
      <c r="L214" s="156"/>
      <c r="M214" s="161"/>
      <c r="T214" s="162"/>
      <c r="AT214" s="157" t="s">
        <v>177</v>
      </c>
      <c r="AU214" s="157" t="s">
        <v>85</v>
      </c>
      <c r="AV214" s="13" t="s">
        <v>85</v>
      </c>
      <c r="AW214" s="13" t="s">
        <v>33</v>
      </c>
      <c r="AX214" s="13" t="s">
        <v>72</v>
      </c>
      <c r="AY214" s="157" t="s">
        <v>166</v>
      </c>
    </row>
    <row r="215" spans="2:65" s="13" customFormat="1">
      <c r="B215" s="156"/>
      <c r="D215" s="150" t="s">
        <v>177</v>
      </c>
      <c r="E215" s="157" t="s">
        <v>19</v>
      </c>
      <c r="F215" s="158" t="s">
        <v>2056</v>
      </c>
      <c r="H215" s="159">
        <v>3.33</v>
      </c>
      <c r="I215" s="160"/>
      <c r="L215" s="156"/>
      <c r="M215" s="161"/>
      <c r="T215" s="162"/>
      <c r="AT215" s="157" t="s">
        <v>177</v>
      </c>
      <c r="AU215" s="157" t="s">
        <v>85</v>
      </c>
      <c r="AV215" s="13" t="s">
        <v>85</v>
      </c>
      <c r="AW215" s="13" t="s">
        <v>33</v>
      </c>
      <c r="AX215" s="13" t="s">
        <v>72</v>
      </c>
      <c r="AY215" s="157" t="s">
        <v>166</v>
      </c>
    </row>
    <row r="216" spans="2:65" s="15" customFormat="1">
      <c r="B216" s="170"/>
      <c r="D216" s="150" t="s">
        <v>177</v>
      </c>
      <c r="E216" s="171" t="s">
        <v>19</v>
      </c>
      <c r="F216" s="172" t="s">
        <v>228</v>
      </c>
      <c r="H216" s="173">
        <v>35.79</v>
      </c>
      <c r="I216" s="174"/>
      <c r="L216" s="170"/>
      <c r="M216" s="175"/>
      <c r="T216" s="176"/>
      <c r="AT216" s="171" t="s">
        <v>177</v>
      </c>
      <c r="AU216" s="171" t="s">
        <v>85</v>
      </c>
      <c r="AV216" s="15" t="s">
        <v>173</v>
      </c>
      <c r="AW216" s="15" t="s">
        <v>33</v>
      </c>
      <c r="AX216" s="15" t="s">
        <v>79</v>
      </c>
      <c r="AY216" s="171" t="s">
        <v>166</v>
      </c>
    </row>
    <row r="217" spans="2:65" s="1" customFormat="1" ht="16.5" customHeight="1">
      <c r="B217" s="33"/>
      <c r="C217" s="177" t="s">
        <v>513</v>
      </c>
      <c r="D217" s="177" t="s">
        <v>488</v>
      </c>
      <c r="E217" s="178" t="s">
        <v>2061</v>
      </c>
      <c r="F217" s="179" t="s">
        <v>2062</v>
      </c>
      <c r="G217" s="180" t="s">
        <v>197</v>
      </c>
      <c r="H217" s="181">
        <v>1.2E-2</v>
      </c>
      <c r="I217" s="182"/>
      <c r="J217" s="183">
        <f>ROUND(I217*H217,2)</f>
        <v>0</v>
      </c>
      <c r="K217" s="179" t="s">
        <v>172</v>
      </c>
      <c r="L217" s="184"/>
      <c r="M217" s="185" t="s">
        <v>19</v>
      </c>
      <c r="N217" s="186" t="s">
        <v>44</v>
      </c>
      <c r="P217" s="141">
        <f>O217*H217</f>
        <v>0</v>
      </c>
      <c r="Q217" s="141">
        <v>1</v>
      </c>
      <c r="R217" s="141">
        <f>Q217*H217</f>
        <v>1.2E-2</v>
      </c>
      <c r="S217" s="141">
        <v>0</v>
      </c>
      <c r="T217" s="142">
        <f>S217*H217</f>
        <v>0</v>
      </c>
      <c r="AR217" s="143" t="s">
        <v>479</v>
      </c>
      <c r="AT217" s="143" t="s">
        <v>488</v>
      </c>
      <c r="AU217" s="143" t="s">
        <v>85</v>
      </c>
      <c r="AY217" s="18" t="s">
        <v>166</v>
      </c>
      <c r="BE217" s="144">
        <f>IF(N217="základní",J217,0)</f>
        <v>0</v>
      </c>
      <c r="BF217" s="144">
        <f>IF(N217="snížená",J217,0)</f>
        <v>0</v>
      </c>
      <c r="BG217" s="144">
        <f>IF(N217="zákl. přenesená",J217,0)</f>
        <v>0</v>
      </c>
      <c r="BH217" s="144">
        <f>IF(N217="sníž. přenesená",J217,0)</f>
        <v>0</v>
      </c>
      <c r="BI217" s="144">
        <f>IF(N217="nulová",J217,0)</f>
        <v>0</v>
      </c>
      <c r="BJ217" s="18" t="s">
        <v>85</v>
      </c>
      <c r="BK217" s="144">
        <f>ROUND(I217*H217,2)</f>
        <v>0</v>
      </c>
      <c r="BL217" s="18" t="s">
        <v>291</v>
      </c>
      <c r="BM217" s="143" t="s">
        <v>2063</v>
      </c>
    </row>
    <row r="218" spans="2:65" s="13" customFormat="1">
      <c r="B218" s="156"/>
      <c r="D218" s="150" t="s">
        <v>177</v>
      </c>
      <c r="F218" s="158" t="s">
        <v>2064</v>
      </c>
      <c r="H218" s="159">
        <v>1.2E-2</v>
      </c>
      <c r="I218" s="160"/>
      <c r="L218" s="156"/>
      <c r="M218" s="161"/>
      <c r="T218" s="162"/>
      <c r="AT218" s="157" t="s">
        <v>177</v>
      </c>
      <c r="AU218" s="157" t="s">
        <v>85</v>
      </c>
      <c r="AV218" s="13" t="s">
        <v>85</v>
      </c>
      <c r="AW218" s="13" t="s">
        <v>4</v>
      </c>
      <c r="AX218" s="13" t="s">
        <v>79</v>
      </c>
      <c r="AY218" s="157" t="s">
        <v>166</v>
      </c>
    </row>
    <row r="219" spans="2:65" s="1" customFormat="1" ht="16.5" customHeight="1">
      <c r="B219" s="33"/>
      <c r="C219" s="132" t="s">
        <v>568</v>
      </c>
      <c r="D219" s="132" t="s">
        <v>168</v>
      </c>
      <c r="E219" s="133" t="s">
        <v>2065</v>
      </c>
      <c r="F219" s="134" t="s">
        <v>2066</v>
      </c>
      <c r="G219" s="135" t="s">
        <v>232</v>
      </c>
      <c r="H219" s="136">
        <v>95.44</v>
      </c>
      <c r="I219" s="137"/>
      <c r="J219" s="138">
        <f>ROUND(I219*H219,2)</f>
        <v>0</v>
      </c>
      <c r="K219" s="134" t="s">
        <v>172</v>
      </c>
      <c r="L219" s="33"/>
      <c r="M219" s="139" t="s">
        <v>19</v>
      </c>
      <c r="N219" s="140" t="s">
        <v>44</v>
      </c>
      <c r="P219" s="141">
        <f>O219*H219</f>
        <v>0</v>
      </c>
      <c r="Q219" s="141">
        <v>4.0000000000000002E-4</v>
      </c>
      <c r="R219" s="141">
        <f>Q219*H219</f>
        <v>3.8176000000000002E-2</v>
      </c>
      <c r="S219" s="141">
        <v>0</v>
      </c>
      <c r="T219" s="142">
        <f>S219*H219</f>
        <v>0</v>
      </c>
      <c r="AR219" s="143" t="s">
        <v>291</v>
      </c>
      <c r="AT219" s="143" t="s">
        <v>168</v>
      </c>
      <c r="AU219" s="143" t="s">
        <v>85</v>
      </c>
      <c r="AY219" s="18" t="s">
        <v>166</v>
      </c>
      <c r="BE219" s="144">
        <f>IF(N219="základní",J219,0)</f>
        <v>0</v>
      </c>
      <c r="BF219" s="144">
        <f>IF(N219="snížená",J219,0)</f>
        <v>0</v>
      </c>
      <c r="BG219" s="144">
        <f>IF(N219="zákl. přenesená",J219,0)</f>
        <v>0</v>
      </c>
      <c r="BH219" s="144">
        <f>IF(N219="sníž. přenesená",J219,0)</f>
        <v>0</v>
      </c>
      <c r="BI219" s="144">
        <f>IF(N219="nulová",J219,0)</f>
        <v>0</v>
      </c>
      <c r="BJ219" s="18" t="s">
        <v>85</v>
      </c>
      <c r="BK219" s="144">
        <f>ROUND(I219*H219,2)</f>
        <v>0</v>
      </c>
      <c r="BL219" s="18" t="s">
        <v>291</v>
      </c>
      <c r="BM219" s="143" t="s">
        <v>2067</v>
      </c>
    </row>
    <row r="220" spans="2:65" s="1" customFormat="1">
      <c r="B220" s="33"/>
      <c r="D220" s="145" t="s">
        <v>175</v>
      </c>
      <c r="F220" s="146" t="s">
        <v>2068</v>
      </c>
      <c r="I220" s="147"/>
      <c r="L220" s="33"/>
      <c r="M220" s="148"/>
      <c r="T220" s="54"/>
      <c r="AT220" s="18" t="s">
        <v>175</v>
      </c>
      <c r="AU220" s="18" t="s">
        <v>85</v>
      </c>
    </row>
    <row r="221" spans="2:65" s="12" customFormat="1">
      <c r="B221" s="149"/>
      <c r="D221" s="150" t="s">
        <v>177</v>
      </c>
      <c r="E221" s="151" t="s">
        <v>19</v>
      </c>
      <c r="F221" s="152" t="s">
        <v>2069</v>
      </c>
      <c r="H221" s="151" t="s">
        <v>19</v>
      </c>
      <c r="I221" s="153"/>
      <c r="L221" s="149"/>
      <c r="M221" s="154"/>
      <c r="T221" s="155"/>
      <c r="AT221" s="151" t="s">
        <v>177</v>
      </c>
      <c r="AU221" s="151" t="s">
        <v>85</v>
      </c>
      <c r="AV221" s="12" t="s">
        <v>79</v>
      </c>
      <c r="AW221" s="12" t="s">
        <v>33</v>
      </c>
      <c r="AX221" s="12" t="s">
        <v>72</v>
      </c>
      <c r="AY221" s="151" t="s">
        <v>166</v>
      </c>
    </row>
    <row r="222" spans="2:65" s="13" customFormat="1" ht="22.5">
      <c r="B222" s="156"/>
      <c r="D222" s="150" t="s">
        <v>177</v>
      </c>
      <c r="E222" s="157" t="s">
        <v>19</v>
      </c>
      <c r="F222" s="158" t="s">
        <v>2070</v>
      </c>
      <c r="H222" s="159">
        <v>86.56</v>
      </c>
      <c r="I222" s="160"/>
      <c r="L222" s="156"/>
      <c r="M222" s="161"/>
      <c r="T222" s="162"/>
      <c r="AT222" s="157" t="s">
        <v>177</v>
      </c>
      <c r="AU222" s="157" t="s">
        <v>85</v>
      </c>
      <c r="AV222" s="13" t="s">
        <v>85</v>
      </c>
      <c r="AW222" s="13" t="s">
        <v>33</v>
      </c>
      <c r="AX222" s="13" t="s">
        <v>72</v>
      </c>
      <c r="AY222" s="157" t="s">
        <v>166</v>
      </c>
    </row>
    <row r="223" spans="2:65" s="13" customFormat="1">
      <c r="B223" s="156"/>
      <c r="D223" s="150" t="s">
        <v>177</v>
      </c>
      <c r="E223" s="157" t="s">
        <v>19</v>
      </c>
      <c r="F223" s="158" t="s">
        <v>2071</v>
      </c>
      <c r="H223" s="159">
        <v>8.8800000000000008</v>
      </c>
      <c r="I223" s="160"/>
      <c r="L223" s="156"/>
      <c r="M223" s="161"/>
      <c r="T223" s="162"/>
      <c r="AT223" s="157" t="s">
        <v>177</v>
      </c>
      <c r="AU223" s="157" t="s">
        <v>85</v>
      </c>
      <c r="AV223" s="13" t="s">
        <v>85</v>
      </c>
      <c r="AW223" s="13" t="s">
        <v>33</v>
      </c>
      <c r="AX223" s="13" t="s">
        <v>72</v>
      </c>
      <c r="AY223" s="157" t="s">
        <v>166</v>
      </c>
    </row>
    <row r="224" spans="2:65" s="15" customFormat="1">
      <c r="B224" s="170"/>
      <c r="D224" s="150" t="s">
        <v>177</v>
      </c>
      <c r="E224" s="171" t="s">
        <v>19</v>
      </c>
      <c r="F224" s="172" t="s">
        <v>228</v>
      </c>
      <c r="H224" s="173">
        <v>95.44</v>
      </c>
      <c r="I224" s="174"/>
      <c r="L224" s="170"/>
      <c r="M224" s="175"/>
      <c r="T224" s="176"/>
      <c r="AT224" s="171" t="s">
        <v>177</v>
      </c>
      <c r="AU224" s="171" t="s">
        <v>85</v>
      </c>
      <c r="AV224" s="15" t="s">
        <v>173</v>
      </c>
      <c r="AW224" s="15" t="s">
        <v>33</v>
      </c>
      <c r="AX224" s="15" t="s">
        <v>79</v>
      </c>
      <c r="AY224" s="171" t="s">
        <v>166</v>
      </c>
    </row>
    <row r="225" spans="2:65" s="1" customFormat="1" ht="24.2" customHeight="1">
      <c r="B225" s="33"/>
      <c r="C225" s="177" t="s">
        <v>573</v>
      </c>
      <c r="D225" s="177" t="s">
        <v>488</v>
      </c>
      <c r="E225" s="178" t="s">
        <v>2072</v>
      </c>
      <c r="F225" s="179" t="s">
        <v>2073</v>
      </c>
      <c r="G225" s="180" t="s">
        <v>232</v>
      </c>
      <c r="H225" s="181">
        <v>114.52800000000001</v>
      </c>
      <c r="I225" s="182"/>
      <c r="J225" s="183">
        <f>ROUND(I225*H225,2)</f>
        <v>0</v>
      </c>
      <c r="K225" s="179" t="s">
        <v>172</v>
      </c>
      <c r="L225" s="184"/>
      <c r="M225" s="185" t="s">
        <v>19</v>
      </c>
      <c r="N225" s="186" t="s">
        <v>44</v>
      </c>
      <c r="P225" s="141">
        <f>O225*H225</f>
        <v>0</v>
      </c>
      <c r="Q225" s="141">
        <v>5.4000000000000003E-3</v>
      </c>
      <c r="R225" s="141">
        <f>Q225*H225</f>
        <v>0.61845120000000009</v>
      </c>
      <c r="S225" s="141">
        <v>0</v>
      </c>
      <c r="T225" s="142">
        <f>S225*H225</f>
        <v>0</v>
      </c>
      <c r="AR225" s="143" t="s">
        <v>479</v>
      </c>
      <c r="AT225" s="143" t="s">
        <v>488</v>
      </c>
      <c r="AU225" s="143" t="s">
        <v>85</v>
      </c>
      <c r="AY225" s="18" t="s">
        <v>166</v>
      </c>
      <c r="BE225" s="144">
        <f>IF(N225="základní",J225,0)</f>
        <v>0</v>
      </c>
      <c r="BF225" s="144">
        <f>IF(N225="snížená",J225,0)</f>
        <v>0</v>
      </c>
      <c r="BG225" s="144">
        <f>IF(N225="zákl. přenesená",J225,0)</f>
        <v>0</v>
      </c>
      <c r="BH225" s="144">
        <f>IF(N225="sníž. přenesená",J225,0)</f>
        <v>0</v>
      </c>
      <c r="BI225" s="144">
        <f>IF(N225="nulová",J225,0)</f>
        <v>0</v>
      </c>
      <c r="BJ225" s="18" t="s">
        <v>85</v>
      </c>
      <c r="BK225" s="144">
        <f>ROUND(I225*H225,2)</f>
        <v>0</v>
      </c>
      <c r="BL225" s="18" t="s">
        <v>291</v>
      </c>
      <c r="BM225" s="143" t="s">
        <v>2074</v>
      </c>
    </row>
    <row r="226" spans="2:65" s="13" customFormat="1">
      <c r="B226" s="156"/>
      <c r="D226" s="150" t="s">
        <v>177</v>
      </c>
      <c r="F226" s="158" t="s">
        <v>2075</v>
      </c>
      <c r="H226" s="159">
        <v>114.52800000000001</v>
      </c>
      <c r="I226" s="160"/>
      <c r="L226" s="156"/>
      <c r="M226" s="161"/>
      <c r="T226" s="162"/>
      <c r="AT226" s="157" t="s">
        <v>177</v>
      </c>
      <c r="AU226" s="157" t="s">
        <v>85</v>
      </c>
      <c r="AV226" s="13" t="s">
        <v>85</v>
      </c>
      <c r="AW226" s="13" t="s">
        <v>4</v>
      </c>
      <c r="AX226" s="13" t="s">
        <v>79</v>
      </c>
      <c r="AY226" s="157" t="s">
        <v>166</v>
      </c>
    </row>
    <row r="227" spans="2:65" s="1" customFormat="1" ht="24.2" customHeight="1">
      <c r="B227" s="33"/>
      <c r="C227" s="132" t="s">
        <v>578</v>
      </c>
      <c r="D227" s="132" t="s">
        <v>168</v>
      </c>
      <c r="E227" s="133" t="s">
        <v>2076</v>
      </c>
      <c r="F227" s="134" t="s">
        <v>2077</v>
      </c>
      <c r="G227" s="135" t="s">
        <v>1049</v>
      </c>
      <c r="H227" s="187"/>
      <c r="I227" s="137"/>
      <c r="J227" s="138">
        <f>ROUND(I227*H227,2)</f>
        <v>0</v>
      </c>
      <c r="K227" s="134" t="s">
        <v>172</v>
      </c>
      <c r="L227" s="33"/>
      <c r="M227" s="139" t="s">
        <v>19</v>
      </c>
      <c r="N227" s="140" t="s">
        <v>44</v>
      </c>
      <c r="P227" s="141">
        <f>O227*H227</f>
        <v>0</v>
      </c>
      <c r="Q227" s="141">
        <v>0</v>
      </c>
      <c r="R227" s="141">
        <f>Q227*H227</f>
        <v>0</v>
      </c>
      <c r="S227" s="141">
        <v>0</v>
      </c>
      <c r="T227" s="142">
        <f>S227*H227</f>
        <v>0</v>
      </c>
      <c r="AR227" s="143" t="s">
        <v>291</v>
      </c>
      <c r="AT227" s="143" t="s">
        <v>168</v>
      </c>
      <c r="AU227" s="143" t="s">
        <v>85</v>
      </c>
      <c r="AY227" s="18" t="s">
        <v>166</v>
      </c>
      <c r="BE227" s="144">
        <f>IF(N227="základní",J227,0)</f>
        <v>0</v>
      </c>
      <c r="BF227" s="144">
        <f>IF(N227="snížená",J227,0)</f>
        <v>0</v>
      </c>
      <c r="BG227" s="144">
        <f>IF(N227="zákl. přenesená",J227,0)</f>
        <v>0</v>
      </c>
      <c r="BH227" s="144">
        <f>IF(N227="sníž. přenesená",J227,0)</f>
        <v>0</v>
      </c>
      <c r="BI227" s="144">
        <f>IF(N227="nulová",J227,0)</f>
        <v>0</v>
      </c>
      <c r="BJ227" s="18" t="s">
        <v>85</v>
      </c>
      <c r="BK227" s="144">
        <f>ROUND(I227*H227,2)</f>
        <v>0</v>
      </c>
      <c r="BL227" s="18" t="s">
        <v>291</v>
      </c>
      <c r="BM227" s="143" t="s">
        <v>2078</v>
      </c>
    </row>
    <row r="228" spans="2:65" s="1" customFormat="1">
      <c r="B228" s="33"/>
      <c r="D228" s="145" t="s">
        <v>175</v>
      </c>
      <c r="F228" s="146" t="s">
        <v>2079</v>
      </c>
      <c r="I228" s="147"/>
      <c r="L228" s="33"/>
      <c r="M228" s="148"/>
      <c r="T228" s="54"/>
      <c r="AT228" s="18" t="s">
        <v>175</v>
      </c>
      <c r="AU228" s="18" t="s">
        <v>85</v>
      </c>
    </row>
    <row r="229" spans="2:65" s="11" customFormat="1" ht="22.9" customHeight="1">
      <c r="B229" s="120"/>
      <c r="D229" s="121" t="s">
        <v>71</v>
      </c>
      <c r="E229" s="130" t="s">
        <v>2080</v>
      </c>
      <c r="F229" s="130" t="s">
        <v>2081</v>
      </c>
      <c r="I229" s="123"/>
      <c r="J229" s="131">
        <f>BK229</f>
        <v>0</v>
      </c>
      <c r="L229" s="120"/>
      <c r="M229" s="125"/>
      <c r="P229" s="126">
        <f>SUM(P230:P268)</f>
        <v>0</v>
      </c>
      <c r="R229" s="126">
        <f>SUM(R230:R268)</f>
        <v>0.74033359999999993</v>
      </c>
      <c r="T229" s="127">
        <f>SUM(T230:T268)</f>
        <v>2.3858060000000001</v>
      </c>
      <c r="AR229" s="121" t="s">
        <v>85</v>
      </c>
      <c r="AT229" s="128" t="s">
        <v>71</v>
      </c>
      <c r="AU229" s="128" t="s">
        <v>79</v>
      </c>
      <c r="AY229" s="121" t="s">
        <v>166</v>
      </c>
      <c r="BK229" s="129">
        <f>SUM(BK230:BK268)</f>
        <v>0</v>
      </c>
    </row>
    <row r="230" spans="2:65" s="1" customFormat="1" ht="16.5" customHeight="1">
      <c r="B230" s="33"/>
      <c r="C230" s="132" t="s">
        <v>583</v>
      </c>
      <c r="D230" s="132" t="s">
        <v>168</v>
      </c>
      <c r="E230" s="133" t="s">
        <v>2082</v>
      </c>
      <c r="F230" s="134" t="s">
        <v>2083</v>
      </c>
      <c r="G230" s="135" t="s">
        <v>257</v>
      </c>
      <c r="H230" s="136">
        <v>150</v>
      </c>
      <c r="I230" s="137"/>
      <c r="J230" s="138">
        <f>ROUND(I230*H230,2)</f>
        <v>0</v>
      </c>
      <c r="K230" s="134" t="s">
        <v>19</v>
      </c>
      <c r="L230" s="33"/>
      <c r="M230" s="139" t="s">
        <v>19</v>
      </c>
      <c r="N230" s="140" t="s">
        <v>44</v>
      </c>
      <c r="P230" s="141">
        <f>O230*H230</f>
        <v>0</v>
      </c>
      <c r="Q230" s="141">
        <v>0</v>
      </c>
      <c r="R230" s="141">
        <f>Q230*H230</f>
        <v>0</v>
      </c>
      <c r="S230" s="141">
        <v>1.4919999999999999E-2</v>
      </c>
      <c r="T230" s="142">
        <f>S230*H230</f>
        <v>2.238</v>
      </c>
      <c r="AR230" s="143" t="s">
        <v>291</v>
      </c>
      <c r="AT230" s="143" t="s">
        <v>168</v>
      </c>
      <c r="AU230" s="143" t="s">
        <v>85</v>
      </c>
      <c r="AY230" s="18" t="s">
        <v>166</v>
      </c>
      <c r="BE230" s="144">
        <f>IF(N230="základní",J230,0)</f>
        <v>0</v>
      </c>
      <c r="BF230" s="144">
        <f>IF(N230="snížená",J230,0)</f>
        <v>0</v>
      </c>
      <c r="BG230" s="144">
        <f>IF(N230="zákl. přenesená",J230,0)</f>
        <v>0</v>
      </c>
      <c r="BH230" s="144">
        <f>IF(N230="sníž. přenesená",J230,0)</f>
        <v>0</v>
      </c>
      <c r="BI230" s="144">
        <f>IF(N230="nulová",J230,0)</f>
        <v>0</v>
      </c>
      <c r="BJ230" s="18" t="s">
        <v>85</v>
      </c>
      <c r="BK230" s="144">
        <f>ROUND(I230*H230,2)</f>
        <v>0</v>
      </c>
      <c r="BL230" s="18" t="s">
        <v>291</v>
      </c>
      <c r="BM230" s="143" t="s">
        <v>2084</v>
      </c>
    </row>
    <row r="231" spans="2:65" s="1" customFormat="1" ht="16.5" customHeight="1">
      <c r="B231" s="33"/>
      <c r="C231" s="132" t="s">
        <v>588</v>
      </c>
      <c r="D231" s="132" t="s">
        <v>168</v>
      </c>
      <c r="E231" s="133" t="s">
        <v>2085</v>
      </c>
      <c r="F231" s="134" t="s">
        <v>2086</v>
      </c>
      <c r="G231" s="135" t="s">
        <v>257</v>
      </c>
      <c r="H231" s="136">
        <v>56.2</v>
      </c>
      <c r="I231" s="137"/>
      <c r="J231" s="138">
        <f>ROUND(I231*H231,2)</f>
        <v>0</v>
      </c>
      <c r="K231" s="134" t="s">
        <v>19</v>
      </c>
      <c r="L231" s="33"/>
      <c r="M231" s="139" t="s">
        <v>19</v>
      </c>
      <c r="N231" s="140" t="s">
        <v>44</v>
      </c>
      <c r="P231" s="141">
        <f>O231*H231</f>
        <v>0</v>
      </c>
      <c r="Q231" s="141">
        <v>0</v>
      </c>
      <c r="R231" s="141">
        <f>Q231*H231</f>
        <v>0</v>
      </c>
      <c r="S231" s="141">
        <v>2.63E-3</v>
      </c>
      <c r="T231" s="142">
        <f>S231*H231</f>
        <v>0.14780599999999999</v>
      </c>
      <c r="AR231" s="143" t="s">
        <v>291</v>
      </c>
      <c r="AT231" s="143" t="s">
        <v>168</v>
      </c>
      <c r="AU231" s="143" t="s">
        <v>85</v>
      </c>
      <c r="AY231" s="18" t="s">
        <v>166</v>
      </c>
      <c r="BE231" s="144">
        <f>IF(N231="základní",J231,0)</f>
        <v>0</v>
      </c>
      <c r="BF231" s="144">
        <f>IF(N231="snížená",J231,0)</f>
        <v>0</v>
      </c>
      <c r="BG231" s="144">
        <f>IF(N231="zákl. přenesená",J231,0)</f>
        <v>0</v>
      </c>
      <c r="BH231" s="144">
        <f>IF(N231="sníž. přenesená",J231,0)</f>
        <v>0</v>
      </c>
      <c r="BI231" s="144">
        <f>IF(N231="nulová",J231,0)</f>
        <v>0</v>
      </c>
      <c r="BJ231" s="18" t="s">
        <v>85</v>
      </c>
      <c r="BK231" s="144">
        <f>ROUND(I231*H231,2)</f>
        <v>0</v>
      </c>
      <c r="BL231" s="18" t="s">
        <v>291</v>
      </c>
      <c r="BM231" s="143" t="s">
        <v>2087</v>
      </c>
    </row>
    <row r="232" spans="2:65" s="1" customFormat="1" ht="16.5" customHeight="1">
      <c r="B232" s="33"/>
      <c r="C232" s="132" t="s">
        <v>595</v>
      </c>
      <c r="D232" s="132" t="s">
        <v>168</v>
      </c>
      <c r="E232" s="133" t="s">
        <v>2088</v>
      </c>
      <c r="F232" s="134" t="s">
        <v>2089</v>
      </c>
      <c r="G232" s="135" t="s">
        <v>257</v>
      </c>
      <c r="H232" s="136">
        <v>24</v>
      </c>
      <c r="I232" s="137"/>
      <c r="J232" s="138">
        <f>ROUND(I232*H232,2)</f>
        <v>0</v>
      </c>
      <c r="K232" s="134" t="s">
        <v>172</v>
      </c>
      <c r="L232" s="33"/>
      <c r="M232" s="139" t="s">
        <v>19</v>
      </c>
      <c r="N232" s="140" t="s">
        <v>44</v>
      </c>
      <c r="P232" s="141">
        <f>O232*H232</f>
        <v>0</v>
      </c>
      <c r="Q232" s="141">
        <v>1.42E-3</v>
      </c>
      <c r="R232" s="141">
        <f>Q232*H232</f>
        <v>3.4079999999999999E-2</v>
      </c>
      <c r="S232" s="141">
        <v>0</v>
      </c>
      <c r="T232" s="142">
        <f>S232*H232</f>
        <v>0</v>
      </c>
      <c r="AR232" s="143" t="s">
        <v>291</v>
      </c>
      <c r="AT232" s="143" t="s">
        <v>168</v>
      </c>
      <c r="AU232" s="143" t="s">
        <v>85</v>
      </c>
      <c r="AY232" s="18" t="s">
        <v>166</v>
      </c>
      <c r="BE232" s="144">
        <f>IF(N232="základní",J232,0)</f>
        <v>0</v>
      </c>
      <c r="BF232" s="144">
        <f>IF(N232="snížená",J232,0)</f>
        <v>0</v>
      </c>
      <c r="BG232" s="144">
        <f>IF(N232="zákl. přenesená",J232,0)</f>
        <v>0</v>
      </c>
      <c r="BH232" s="144">
        <f>IF(N232="sníž. přenesená",J232,0)</f>
        <v>0</v>
      </c>
      <c r="BI232" s="144">
        <f>IF(N232="nulová",J232,0)</f>
        <v>0</v>
      </c>
      <c r="BJ232" s="18" t="s">
        <v>85</v>
      </c>
      <c r="BK232" s="144">
        <f>ROUND(I232*H232,2)</f>
        <v>0</v>
      </c>
      <c r="BL232" s="18" t="s">
        <v>291</v>
      </c>
      <c r="BM232" s="143" t="s">
        <v>2090</v>
      </c>
    </row>
    <row r="233" spans="2:65" s="1" customFormat="1">
      <c r="B233" s="33"/>
      <c r="D233" s="145" t="s">
        <v>175</v>
      </c>
      <c r="F233" s="146" t="s">
        <v>2091</v>
      </c>
      <c r="I233" s="147"/>
      <c r="L233" s="33"/>
      <c r="M233" s="148"/>
      <c r="T233" s="54"/>
      <c r="AT233" s="18" t="s">
        <v>175</v>
      </c>
      <c r="AU233" s="18" t="s">
        <v>85</v>
      </c>
    </row>
    <row r="234" spans="2:65" s="1" customFormat="1" ht="16.5" customHeight="1">
      <c r="B234" s="33"/>
      <c r="C234" s="132" t="s">
        <v>636</v>
      </c>
      <c r="D234" s="132" t="s">
        <v>168</v>
      </c>
      <c r="E234" s="133" t="s">
        <v>2092</v>
      </c>
      <c r="F234" s="134" t="s">
        <v>2093</v>
      </c>
      <c r="G234" s="135" t="s">
        <v>257</v>
      </c>
      <c r="H234" s="136">
        <v>25</v>
      </c>
      <c r="I234" s="137"/>
      <c r="J234" s="138">
        <f>ROUND(I234*H234,2)</f>
        <v>0</v>
      </c>
      <c r="K234" s="134" t="s">
        <v>172</v>
      </c>
      <c r="L234" s="33"/>
      <c r="M234" s="139" t="s">
        <v>19</v>
      </c>
      <c r="N234" s="140" t="s">
        <v>44</v>
      </c>
      <c r="P234" s="141">
        <f>O234*H234</f>
        <v>0</v>
      </c>
      <c r="Q234" s="141">
        <v>7.4400000000000004E-3</v>
      </c>
      <c r="R234" s="141">
        <f>Q234*H234</f>
        <v>0.186</v>
      </c>
      <c r="S234" s="141">
        <v>0</v>
      </c>
      <c r="T234" s="142">
        <f>S234*H234</f>
        <v>0</v>
      </c>
      <c r="AR234" s="143" t="s">
        <v>291</v>
      </c>
      <c r="AT234" s="143" t="s">
        <v>168</v>
      </c>
      <c r="AU234" s="143" t="s">
        <v>85</v>
      </c>
      <c r="AY234" s="18" t="s">
        <v>166</v>
      </c>
      <c r="BE234" s="144">
        <f>IF(N234="základní",J234,0)</f>
        <v>0</v>
      </c>
      <c r="BF234" s="144">
        <f>IF(N234="snížená",J234,0)</f>
        <v>0</v>
      </c>
      <c r="BG234" s="144">
        <f>IF(N234="zákl. přenesená",J234,0)</f>
        <v>0</v>
      </c>
      <c r="BH234" s="144">
        <f>IF(N234="sníž. přenesená",J234,0)</f>
        <v>0</v>
      </c>
      <c r="BI234" s="144">
        <f>IF(N234="nulová",J234,0)</f>
        <v>0</v>
      </c>
      <c r="BJ234" s="18" t="s">
        <v>85</v>
      </c>
      <c r="BK234" s="144">
        <f>ROUND(I234*H234,2)</f>
        <v>0</v>
      </c>
      <c r="BL234" s="18" t="s">
        <v>291</v>
      </c>
      <c r="BM234" s="143" t="s">
        <v>2094</v>
      </c>
    </row>
    <row r="235" spans="2:65" s="1" customFormat="1">
      <c r="B235" s="33"/>
      <c r="D235" s="145" t="s">
        <v>175</v>
      </c>
      <c r="F235" s="146" t="s">
        <v>2095</v>
      </c>
      <c r="I235" s="147"/>
      <c r="L235" s="33"/>
      <c r="M235" s="148"/>
      <c r="T235" s="54"/>
      <c r="AT235" s="18" t="s">
        <v>175</v>
      </c>
      <c r="AU235" s="18" t="s">
        <v>85</v>
      </c>
    </row>
    <row r="236" spans="2:65" s="1" customFormat="1" ht="16.5" customHeight="1">
      <c r="B236" s="33"/>
      <c r="C236" s="132" t="s">
        <v>647</v>
      </c>
      <c r="D236" s="132" t="s">
        <v>168</v>
      </c>
      <c r="E236" s="133" t="s">
        <v>2096</v>
      </c>
      <c r="F236" s="134" t="s">
        <v>2097</v>
      </c>
      <c r="G236" s="135" t="s">
        <v>257</v>
      </c>
      <c r="H236" s="136">
        <v>25</v>
      </c>
      <c r="I236" s="137"/>
      <c r="J236" s="138">
        <f>ROUND(I236*H236,2)</f>
        <v>0</v>
      </c>
      <c r="K236" s="134" t="s">
        <v>172</v>
      </c>
      <c r="L236" s="33"/>
      <c r="M236" s="139" t="s">
        <v>19</v>
      </c>
      <c r="N236" s="140" t="s">
        <v>44</v>
      </c>
      <c r="P236" s="141">
        <f>O236*H236</f>
        <v>0</v>
      </c>
      <c r="Q236" s="141">
        <v>1.2319999999999999E-2</v>
      </c>
      <c r="R236" s="141">
        <f>Q236*H236</f>
        <v>0.308</v>
      </c>
      <c r="S236" s="141">
        <v>0</v>
      </c>
      <c r="T236" s="142">
        <f>S236*H236</f>
        <v>0</v>
      </c>
      <c r="AR236" s="143" t="s">
        <v>291</v>
      </c>
      <c r="AT236" s="143" t="s">
        <v>168</v>
      </c>
      <c r="AU236" s="143" t="s">
        <v>85</v>
      </c>
      <c r="AY236" s="18" t="s">
        <v>166</v>
      </c>
      <c r="BE236" s="144">
        <f>IF(N236="základní",J236,0)</f>
        <v>0</v>
      </c>
      <c r="BF236" s="144">
        <f>IF(N236="snížená",J236,0)</f>
        <v>0</v>
      </c>
      <c r="BG236" s="144">
        <f>IF(N236="zákl. přenesená",J236,0)</f>
        <v>0</v>
      </c>
      <c r="BH236" s="144">
        <f>IF(N236="sníž. přenesená",J236,0)</f>
        <v>0</v>
      </c>
      <c r="BI236" s="144">
        <f>IF(N236="nulová",J236,0)</f>
        <v>0</v>
      </c>
      <c r="BJ236" s="18" t="s">
        <v>85</v>
      </c>
      <c r="BK236" s="144">
        <f>ROUND(I236*H236,2)</f>
        <v>0</v>
      </c>
      <c r="BL236" s="18" t="s">
        <v>291</v>
      </c>
      <c r="BM236" s="143" t="s">
        <v>2098</v>
      </c>
    </row>
    <row r="237" spans="2:65" s="1" customFormat="1">
      <c r="B237" s="33"/>
      <c r="D237" s="145" t="s">
        <v>175</v>
      </c>
      <c r="F237" s="146" t="s">
        <v>2099</v>
      </c>
      <c r="I237" s="147"/>
      <c r="L237" s="33"/>
      <c r="M237" s="148"/>
      <c r="T237" s="54"/>
      <c r="AT237" s="18" t="s">
        <v>175</v>
      </c>
      <c r="AU237" s="18" t="s">
        <v>85</v>
      </c>
    </row>
    <row r="238" spans="2:65" s="1" customFormat="1" ht="16.5" customHeight="1">
      <c r="B238" s="33"/>
      <c r="C238" s="132" t="s">
        <v>653</v>
      </c>
      <c r="D238" s="132" t="s">
        <v>168</v>
      </c>
      <c r="E238" s="133" t="s">
        <v>2100</v>
      </c>
      <c r="F238" s="134" t="s">
        <v>2101</v>
      </c>
      <c r="G238" s="135" t="s">
        <v>257</v>
      </c>
      <c r="H238" s="136">
        <v>17</v>
      </c>
      <c r="I238" s="137"/>
      <c r="J238" s="138">
        <f>ROUND(I238*H238,2)</f>
        <v>0</v>
      </c>
      <c r="K238" s="134" t="s">
        <v>172</v>
      </c>
      <c r="L238" s="33"/>
      <c r="M238" s="139" t="s">
        <v>19</v>
      </c>
      <c r="N238" s="140" t="s">
        <v>44</v>
      </c>
      <c r="P238" s="141">
        <f>O238*H238</f>
        <v>0</v>
      </c>
      <c r="Q238" s="141">
        <v>5.9000000000000003E-4</v>
      </c>
      <c r="R238" s="141">
        <f>Q238*H238</f>
        <v>1.0030000000000001E-2</v>
      </c>
      <c r="S238" s="141">
        <v>0</v>
      </c>
      <c r="T238" s="142">
        <f>S238*H238</f>
        <v>0</v>
      </c>
      <c r="AR238" s="143" t="s">
        <v>291</v>
      </c>
      <c r="AT238" s="143" t="s">
        <v>168</v>
      </c>
      <c r="AU238" s="143" t="s">
        <v>85</v>
      </c>
      <c r="AY238" s="18" t="s">
        <v>166</v>
      </c>
      <c r="BE238" s="144">
        <f>IF(N238="základní",J238,0)</f>
        <v>0</v>
      </c>
      <c r="BF238" s="144">
        <f>IF(N238="snížená",J238,0)</f>
        <v>0</v>
      </c>
      <c r="BG238" s="144">
        <f>IF(N238="zákl. přenesená",J238,0)</f>
        <v>0</v>
      </c>
      <c r="BH238" s="144">
        <f>IF(N238="sníž. přenesená",J238,0)</f>
        <v>0</v>
      </c>
      <c r="BI238" s="144">
        <f>IF(N238="nulová",J238,0)</f>
        <v>0</v>
      </c>
      <c r="BJ238" s="18" t="s">
        <v>85</v>
      </c>
      <c r="BK238" s="144">
        <f>ROUND(I238*H238,2)</f>
        <v>0</v>
      </c>
      <c r="BL238" s="18" t="s">
        <v>291</v>
      </c>
      <c r="BM238" s="143" t="s">
        <v>2102</v>
      </c>
    </row>
    <row r="239" spans="2:65" s="1" customFormat="1">
      <c r="B239" s="33"/>
      <c r="D239" s="145" t="s">
        <v>175</v>
      </c>
      <c r="F239" s="146" t="s">
        <v>2103</v>
      </c>
      <c r="I239" s="147"/>
      <c r="L239" s="33"/>
      <c r="M239" s="148"/>
      <c r="T239" s="54"/>
      <c r="AT239" s="18" t="s">
        <v>175</v>
      </c>
      <c r="AU239" s="18" t="s">
        <v>85</v>
      </c>
    </row>
    <row r="240" spans="2:65" s="13" customFormat="1">
      <c r="B240" s="156"/>
      <c r="D240" s="150" t="s">
        <v>177</v>
      </c>
      <c r="E240" s="157" t="s">
        <v>19</v>
      </c>
      <c r="F240" s="158" t="s">
        <v>2104</v>
      </c>
      <c r="H240" s="159">
        <v>17</v>
      </c>
      <c r="I240" s="160"/>
      <c r="L240" s="156"/>
      <c r="M240" s="161"/>
      <c r="T240" s="162"/>
      <c r="AT240" s="157" t="s">
        <v>177</v>
      </c>
      <c r="AU240" s="157" t="s">
        <v>85</v>
      </c>
      <c r="AV240" s="13" t="s">
        <v>85</v>
      </c>
      <c r="AW240" s="13" t="s">
        <v>33</v>
      </c>
      <c r="AX240" s="13" t="s">
        <v>79</v>
      </c>
      <c r="AY240" s="157" t="s">
        <v>166</v>
      </c>
    </row>
    <row r="241" spans="2:65" s="1" customFormat="1" ht="16.5" customHeight="1">
      <c r="B241" s="33"/>
      <c r="C241" s="177" t="s">
        <v>659</v>
      </c>
      <c r="D241" s="177" t="s">
        <v>488</v>
      </c>
      <c r="E241" s="178" t="s">
        <v>2105</v>
      </c>
      <c r="F241" s="179" t="s">
        <v>2106</v>
      </c>
      <c r="G241" s="180" t="s">
        <v>265</v>
      </c>
      <c r="H241" s="181">
        <v>2</v>
      </c>
      <c r="I241" s="182"/>
      <c r="J241" s="183">
        <f>ROUND(I241*H241,2)</f>
        <v>0</v>
      </c>
      <c r="K241" s="179" t="s">
        <v>19</v>
      </c>
      <c r="L241" s="184"/>
      <c r="M241" s="185" t="s">
        <v>19</v>
      </c>
      <c r="N241" s="186" t="s">
        <v>44</v>
      </c>
      <c r="P241" s="141">
        <f>O241*H241</f>
        <v>0</v>
      </c>
      <c r="Q241" s="141">
        <v>1.3999999999999999E-4</v>
      </c>
      <c r="R241" s="141">
        <f>Q241*H241</f>
        <v>2.7999999999999998E-4</v>
      </c>
      <c r="S241" s="141">
        <v>0</v>
      </c>
      <c r="T241" s="142">
        <f>S241*H241</f>
        <v>0</v>
      </c>
      <c r="AR241" s="143" t="s">
        <v>479</v>
      </c>
      <c r="AT241" s="143" t="s">
        <v>488</v>
      </c>
      <c r="AU241" s="143" t="s">
        <v>85</v>
      </c>
      <c r="AY241" s="18" t="s">
        <v>166</v>
      </c>
      <c r="BE241" s="144">
        <f>IF(N241="základní",J241,0)</f>
        <v>0</v>
      </c>
      <c r="BF241" s="144">
        <f>IF(N241="snížená",J241,0)</f>
        <v>0</v>
      </c>
      <c r="BG241" s="144">
        <f>IF(N241="zákl. přenesená",J241,0)</f>
        <v>0</v>
      </c>
      <c r="BH241" s="144">
        <f>IF(N241="sníž. přenesená",J241,0)</f>
        <v>0</v>
      </c>
      <c r="BI241" s="144">
        <f>IF(N241="nulová",J241,0)</f>
        <v>0</v>
      </c>
      <c r="BJ241" s="18" t="s">
        <v>85</v>
      </c>
      <c r="BK241" s="144">
        <f>ROUND(I241*H241,2)</f>
        <v>0</v>
      </c>
      <c r="BL241" s="18" t="s">
        <v>291</v>
      </c>
      <c r="BM241" s="143" t="s">
        <v>2107</v>
      </c>
    </row>
    <row r="242" spans="2:65" s="1" customFormat="1" ht="16.5" customHeight="1">
      <c r="B242" s="33"/>
      <c r="C242" s="132" t="s">
        <v>663</v>
      </c>
      <c r="D242" s="132" t="s">
        <v>168</v>
      </c>
      <c r="E242" s="133" t="s">
        <v>2108</v>
      </c>
      <c r="F242" s="134" t="s">
        <v>2109</v>
      </c>
      <c r="G242" s="135" t="s">
        <v>257</v>
      </c>
      <c r="H242" s="136">
        <v>60.36</v>
      </c>
      <c r="I242" s="137"/>
      <c r="J242" s="138">
        <f>ROUND(I242*H242,2)</f>
        <v>0</v>
      </c>
      <c r="K242" s="134" t="s">
        <v>172</v>
      </c>
      <c r="L242" s="33"/>
      <c r="M242" s="139" t="s">
        <v>19</v>
      </c>
      <c r="N242" s="140" t="s">
        <v>44</v>
      </c>
      <c r="P242" s="141">
        <f>O242*H242</f>
        <v>0</v>
      </c>
      <c r="Q242" s="141">
        <v>2.0100000000000001E-3</v>
      </c>
      <c r="R242" s="141">
        <f>Q242*H242</f>
        <v>0.1213236</v>
      </c>
      <c r="S242" s="141">
        <v>0</v>
      </c>
      <c r="T242" s="142">
        <f>S242*H242</f>
        <v>0</v>
      </c>
      <c r="AR242" s="143" t="s">
        <v>291</v>
      </c>
      <c r="AT242" s="143" t="s">
        <v>168</v>
      </c>
      <c r="AU242" s="143" t="s">
        <v>85</v>
      </c>
      <c r="AY242" s="18" t="s">
        <v>166</v>
      </c>
      <c r="BE242" s="144">
        <f>IF(N242="základní",J242,0)</f>
        <v>0</v>
      </c>
      <c r="BF242" s="144">
        <f>IF(N242="snížená",J242,0)</f>
        <v>0</v>
      </c>
      <c r="BG242" s="144">
        <f>IF(N242="zákl. přenesená",J242,0)</f>
        <v>0</v>
      </c>
      <c r="BH242" s="144">
        <f>IF(N242="sníž. přenesená",J242,0)</f>
        <v>0</v>
      </c>
      <c r="BI242" s="144">
        <f>IF(N242="nulová",J242,0)</f>
        <v>0</v>
      </c>
      <c r="BJ242" s="18" t="s">
        <v>85</v>
      </c>
      <c r="BK242" s="144">
        <f>ROUND(I242*H242,2)</f>
        <v>0</v>
      </c>
      <c r="BL242" s="18" t="s">
        <v>291</v>
      </c>
      <c r="BM242" s="143" t="s">
        <v>2110</v>
      </c>
    </row>
    <row r="243" spans="2:65" s="1" customFormat="1">
      <c r="B243" s="33"/>
      <c r="D243" s="145" t="s">
        <v>175</v>
      </c>
      <c r="F243" s="146" t="s">
        <v>2111</v>
      </c>
      <c r="I243" s="147"/>
      <c r="L243" s="33"/>
      <c r="M243" s="148"/>
      <c r="T243" s="54"/>
      <c r="AT243" s="18" t="s">
        <v>175</v>
      </c>
      <c r="AU243" s="18" t="s">
        <v>85</v>
      </c>
    </row>
    <row r="244" spans="2:65" s="13" customFormat="1">
      <c r="B244" s="156"/>
      <c r="D244" s="150" t="s">
        <v>177</v>
      </c>
      <c r="E244" s="157" t="s">
        <v>19</v>
      </c>
      <c r="F244" s="158" t="s">
        <v>2112</v>
      </c>
      <c r="H244" s="159">
        <v>60.36</v>
      </c>
      <c r="I244" s="160"/>
      <c r="L244" s="156"/>
      <c r="M244" s="161"/>
      <c r="T244" s="162"/>
      <c r="AT244" s="157" t="s">
        <v>177</v>
      </c>
      <c r="AU244" s="157" t="s">
        <v>85</v>
      </c>
      <c r="AV244" s="13" t="s">
        <v>85</v>
      </c>
      <c r="AW244" s="13" t="s">
        <v>33</v>
      </c>
      <c r="AX244" s="13" t="s">
        <v>79</v>
      </c>
      <c r="AY244" s="157" t="s">
        <v>166</v>
      </c>
    </row>
    <row r="245" spans="2:65" s="1" customFormat="1" ht="16.5" customHeight="1">
      <c r="B245" s="33"/>
      <c r="C245" s="177" t="s">
        <v>668</v>
      </c>
      <c r="D245" s="177" t="s">
        <v>488</v>
      </c>
      <c r="E245" s="178" t="s">
        <v>2113</v>
      </c>
      <c r="F245" s="179" t="s">
        <v>2114</v>
      </c>
      <c r="G245" s="180" t="s">
        <v>265</v>
      </c>
      <c r="H245" s="181">
        <v>6</v>
      </c>
      <c r="I245" s="182"/>
      <c r="J245" s="183">
        <f>ROUND(I245*H245,2)</f>
        <v>0</v>
      </c>
      <c r="K245" s="179" t="s">
        <v>19</v>
      </c>
      <c r="L245" s="184"/>
      <c r="M245" s="185" t="s">
        <v>19</v>
      </c>
      <c r="N245" s="186" t="s">
        <v>44</v>
      </c>
      <c r="P245" s="141">
        <f>O245*H245</f>
        <v>0</v>
      </c>
      <c r="Q245" s="141">
        <v>3.3E-4</v>
      </c>
      <c r="R245" s="141">
        <f>Q245*H245</f>
        <v>1.98E-3</v>
      </c>
      <c r="S245" s="141">
        <v>0</v>
      </c>
      <c r="T245" s="142">
        <f>S245*H245</f>
        <v>0</v>
      </c>
      <c r="AR245" s="143" t="s">
        <v>479</v>
      </c>
      <c r="AT245" s="143" t="s">
        <v>488</v>
      </c>
      <c r="AU245" s="143" t="s">
        <v>85</v>
      </c>
      <c r="AY245" s="18" t="s">
        <v>166</v>
      </c>
      <c r="BE245" s="144">
        <f>IF(N245="základní",J245,0)</f>
        <v>0</v>
      </c>
      <c r="BF245" s="144">
        <f>IF(N245="snížená",J245,0)</f>
        <v>0</v>
      </c>
      <c r="BG245" s="144">
        <f>IF(N245="zákl. přenesená",J245,0)</f>
        <v>0</v>
      </c>
      <c r="BH245" s="144">
        <f>IF(N245="sníž. přenesená",J245,0)</f>
        <v>0</v>
      </c>
      <c r="BI245" s="144">
        <f>IF(N245="nulová",J245,0)</f>
        <v>0</v>
      </c>
      <c r="BJ245" s="18" t="s">
        <v>85</v>
      </c>
      <c r="BK245" s="144">
        <f>ROUND(I245*H245,2)</f>
        <v>0</v>
      </c>
      <c r="BL245" s="18" t="s">
        <v>291</v>
      </c>
      <c r="BM245" s="143" t="s">
        <v>2115</v>
      </c>
    </row>
    <row r="246" spans="2:65" s="1" customFormat="1" ht="16.5" customHeight="1">
      <c r="B246" s="33"/>
      <c r="C246" s="132" t="s">
        <v>672</v>
      </c>
      <c r="D246" s="132" t="s">
        <v>168</v>
      </c>
      <c r="E246" s="133" t="s">
        <v>2116</v>
      </c>
      <c r="F246" s="134" t="s">
        <v>2117</v>
      </c>
      <c r="G246" s="135" t="s">
        <v>257</v>
      </c>
      <c r="H246" s="136">
        <v>17</v>
      </c>
      <c r="I246" s="137"/>
      <c r="J246" s="138">
        <f>ROUND(I246*H246,2)</f>
        <v>0</v>
      </c>
      <c r="K246" s="134" t="s">
        <v>172</v>
      </c>
      <c r="L246" s="33"/>
      <c r="M246" s="139" t="s">
        <v>19</v>
      </c>
      <c r="N246" s="140" t="s">
        <v>44</v>
      </c>
      <c r="P246" s="141">
        <f>O246*H246</f>
        <v>0</v>
      </c>
      <c r="Q246" s="141">
        <v>1.4499999999999999E-3</v>
      </c>
      <c r="R246" s="141">
        <f>Q246*H246</f>
        <v>2.4649999999999998E-2</v>
      </c>
      <c r="S246" s="141">
        <v>0</v>
      </c>
      <c r="T246" s="142">
        <f>S246*H246</f>
        <v>0</v>
      </c>
      <c r="AR246" s="143" t="s">
        <v>291</v>
      </c>
      <c r="AT246" s="143" t="s">
        <v>168</v>
      </c>
      <c r="AU246" s="143" t="s">
        <v>85</v>
      </c>
      <c r="AY246" s="18" t="s">
        <v>166</v>
      </c>
      <c r="BE246" s="144">
        <f>IF(N246="základní",J246,0)</f>
        <v>0</v>
      </c>
      <c r="BF246" s="144">
        <f>IF(N246="snížená",J246,0)</f>
        <v>0</v>
      </c>
      <c r="BG246" s="144">
        <f>IF(N246="zákl. přenesená",J246,0)</f>
        <v>0</v>
      </c>
      <c r="BH246" s="144">
        <f>IF(N246="sníž. přenesená",J246,0)</f>
        <v>0</v>
      </c>
      <c r="BI246" s="144">
        <f>IF(N246="nulová",J246,0)</f>
        <v>0</v>
      </c>
      <c r="BJ246" s="18" t="s">
        <v>85</v>
      </c>
      <c r="BK246" s="144">
        <f>ROUND(I246*H246,2)</f>
        <v>0</v>
      </c>
      <c r="BL246" s="18" t="s">
        <v>291</v>
      </c>
      <c r="BM246" s="143" t="s">
        <v>2118</v>
      </c>
    </row>
    <row r="247" spans="2:65" s="1" customFormat="1">
      <c r="B247" s="33"/>
      <c r="D247" s="145" t="s">
        <v>175</v>
      </c>
      <c r="F247" s="146" t="s">
        <v>2119</v>
      </c>
      <c r="I247" s="147"/>
      <c r="L247" s="33"/>
      <c r="M247" s="148"/>
      <c r="T247" s="54"/>
      <c r="AT247" s="18" t="s">
        <v>175</v>
      </c>
      <c r="AU247" s="18" t="s">
        <v>85</v>
      </c>
    </row>
    <row r="248" spans="2:65" s="13" customFormat="1">
      <c r="B248" s="156"/>
      <c r="D248" s="150" t="s">
        <v>177</v>
      </c>
      <c r="E248" s="157" t="s">
        <v>19</v>
      </c>
      <c r="F248" s="158" t="s">
        <v>2104</v>
      </c>
      <c r="H248" s="159">
        <v>17</v>
      </c>
      <c r="I248" s="160"/>
      <c r="L248" s="156"/>
      <c r="M248" s="161"/>
      <c r="T248" s="162"/>
      <c r="AT248" s="157" t="s">
        <v>177</v>
      </c>
      <c r="AU248" s="157" t="s">
        <v>85</v>
      </c>
      <c r="AV248" s="13" t="s">
        <v>85</v>
      </c>
      <c r="AW248" s="13" t="s">
        <v>33</v>
      </c>
      <c r="AX248" s="13" t="s">
        <v>79</v>
      </c>
      <c r="AY248" s="157" t="s">
        <v>166</v>
      </c>
    </row>
    <row r="249" spans="2:65" s="1" customFormat="1" ht="16.5" customHeight="1">
      <c r="B249" s="33"/>
      <c r="C249" s="177" t="s">
        <v>677</v>
      </c>
      <c r="D249" s="177" t="s">
        <v>488</v>
      </c>
      <c r="E249" s="178" t="s">
        <v>2120</v>
      </c>
      <c r="F249" s="179" t="s">
        <v>2121</v>
      </c>
      <c r="G249" s="180" t="s">
        <v>265</v>
      </c>
      <c r="H249" s="181">
        <v>2</v>
      </c>
      <c r="I249" s="182"/>
      <c r="J249" s="183">
        <f>ROUND(I249*H249,2)</f>
        <v>0</v>
      </c>
      <c r="K249" s="179" t="s">
        <v>19</v>
      </c>
      <c r="L249" s="184"/>
      <c r="M249" s="185" t="s">
        <v>19</v>
      </c>
      <c r="N249" s="186" t="s">
        <v>44</v>
      </c>
      <c r="P249" s="141">
        <f>O249*H249</f>
        <v>0</v>
      </c>
      <c r="Q249" s="141">
        <v>4.0000000000000002E-4</v>
      </c>
      <c r="R249" s="141">
        <f>Q249*H249</f>
        <v>8.0000000000000004E-4</v>
      </c>
      <c r="S249" s="141">
        <v>0</v>
      </c>
      <c r="T249" s="142">
        <f>S249*H249</f>
        <v>0</v>
      </c>
      <c r="AR249" s="143" t="s">
        <v>479</v>
      </c>
      <c r="AT249" s="143" t="s">
        <v>488</v>
      </c>
      <c r="AU249" s="143" t="s">
        <v>85</v>
      </c>
      <c r="AY249" s="18" t="s">
        <v>166</v>
      </c>
      <c r="BE249" s="144">
        <f>IF(N249="základní",J249,0)</f>
        <v>0</v>
      </c>
      <c r="BF249" s="144">
        <f>IF(N249="snížená",J249,0)</f>
        <v>0</v>
      </c>
      <c r="BG249" s="144">
        <f>IF(N249="zákl. přenesená",J249,0)</f>
        <v>0</v>
      </c>
      <c r="BH249" s="144">
        <f>IF(N249="sníž. přenesená",J249,0)</f>
        <v>0</v>
      </c>
      <c r="BI249" s="144">
        <f>IF(N249="nulová",J249,0)</f>
        <v>0</v>
      </c>
      <c r="BJ249" s="18" t="s">
        <v>85</v>
      </c>
      <c r="BK249" s="144">
        <f>ROUND(I249*H249,2)</f>
        <v>0</v>
      </c>
      <c r="BL249" s="18" t="s">
        <v>291</v>
      </c>
      <c r="BM249" s="143" t="s">
        <v>2122</v>
      </c>
    </row>
    <row r="250" spans="2:65" s="1" customFormat="1" ht="16.5" customHeight="1">
      <c r="B250" s="33"/>
      <c r="C250" s="132" t="s">
        <v>681</v>
      </c>
      <c r="D250" s="132" t="s">
        <v>168</v>
      </c>
      <c r="E250" s="133" t="s">
        <v>2123</v>
      </c>
      <c r="F250" s="134" t="s">
        <v>2124</v>
      </c>
      <c r="G250" s="135" t="s">
        <v>257</v>
      </c>
      <c r="H250" s="136">
        <v>43</v>
      </c>
      <c r="I250" s="137"/>
      <c r="J250" s="138">
        <f>ROUND(I250*H250,2)</f>
        <v>0</v>
      </c>
      <c r="K250" s="134" t="s">
        <v>172</v>
      </c>
      <c r="L250" s="33"/>
      <c r="M250" s="139" t="s">
        <v>19</v>
      </c>
      <c r="N250" s="140" t="s">
        <v>44</v>
      </c>
      <c r="P250" s="141">
        <f>O250*H250</f>
        <v>0</v>
      </c>
      <c r="Q250" s="141">
        <v>4.8000000000000001E-4</v>
      </c>
      <c r="R250" s="141">
        <f>Q250*H250</f>
        <v>2.0640000000000002E-2</v>
      </c>
      <c r="S250" s="141">
        <v>0</v>
      </c>
      <c r="T250" s="142">
        <f>S250*H250</f>
        <v>0</v>
      </c>
      <c r="AR250" s="143" t="s">
        <v>291</v>
      </c>
      <c r="AT250" s="143" t="s">
        <v>168</v>
      </c>
      <c r="AU250" s="143" t="s">
        <v>85</v>
      </c>
      <c r="AY250" s="18" t="s">
        <v>166</v>
      </c>
      <c r="BE250" s="144">
        <f>IF(N250="základní",J250,0)</f>
        <v>0</v>
      </c>
      <c r="BF250" s="144">
        <f>IF(N250="snížená",J250,0)</f>
        <v>0</v>
      </c>
      <c r="BG250" s="144">
        <f>IF(N250="zákl. přenesená",J250,0)</f>
        <v>0</v>
      </c>
      <c r="BH250" s="144">
        <f>IF(N250="sníž. přenesená",J250,0)</f>
        <v>0</v>
      </c>
      <c r="BI250" s="144">
        <f>IF(N250="nulová",J250,0)</f>
        <v>0</v>
      </c>
      <c r="BJ250" s="18" t="s">
        <v>85</v>
      </c>
      <c r="BK250" s="144">
        <f>ROUND(I250*H250,2)</f>
        <v>0</v>
      </c>
      <c r="BL250" s="18" t="s">
        <v>291</v>
      </c>
      <c r="BM250" s="143" t="s">
        <v>2125</v>
      </c>
    </row>
    <row r="251" spans="2:65" s="1" customFormat="1">
      <c r="B251" s="33"/>
      <c r="D251" s="145" t="s">
        <v>175</v>
      </c>
      <c r="F251" s="146" t="s">
        <v>2126</v>
      </c>
      <c r="I251" s="147"/>
      <c r="L251" s="33"/>
      <c r="M251" s="148"/>
      <c r="T251" s="54"/>
      <c r="AT251" s="18" t="s">
        <v>175</v>
      </c>
      <c r="AU251" s="18" t="s">
        <v>85</v>
      </c>
    </row>
    <row r="252" spans="2:65" s="1" customFormat="1" ht="16.5" customHeight="1">
      <c r="B252" s="33"/>
      <c r="C252" s="132" t="s">
        <v>691</v>
      </c>
      <c r="D252" s="132" t="s">
        <v>168</v>
      </c>
      <c r="E252" s="133" t="s">
        <v>2127</v>
      </c>
      <c r="F252" s="134" t="s">
        <v>2128</v>
      </c>
      <c r="G252" s="135" t="s">
        <v>257</v>
      </c>
      <c r="H252" s="136">
        <v>7</v>
      </c>
      <c r="I252" s="137"/>
      <c r="J252" s="138">
        <f>ROUND(I252*H252,2)</f>
        <v>0</v>
      </c>
      <c r="K252" s="134" t="s">
        <v>172</v>
      </c>
      <c r="L252" s="33"/>
      <c r="M252" s="139" t="s">
        <v>19</v>
      </c>
      <c r="N252" s="140" t="s">
        <v>44</v>
      </c>
      <c r="P252" s="141">
        <f>O252*H252</f>
        <v>0</v>
      </c>
      <c r="Q252" s="141">
        <v>7.1000000000000002E-4</v>
      </c>
      <c r="R252" s="141">
        <f>Q252*H252</f>
        <v>4.9700000000000005E-3</v>
      </c>
      <c r="S252" s="141">
        <v>0</v>
      </c>
      <c r="T252" s="142">
        <f>S252*H252</f>
        <v>0</v>
      </c>
      <c r="AR252" s="143" t="s">
        <v>291</v>
      </c>
      <c r="AT252" s="143" t="s">
        <v>168</v>
      </c>
      <c r="AU252" s="143" t="s">
        <v>85</v>
      </c>
      <c r="AY252" s="18" t="s">
        <v>166</v>
      </c>
      <c r="BE252" s="144">
        <f>IF(N252="základní",J252,0)</f>
        <v>0</v>
      </c>
      <c r="BF252" s="144">
        <f>IF(N252="snížená",J252,0)</f>
        <v>0</v>
      </c>
      <c r="BG252" s="144">
        <f>IF(N252="zákl. přenesená",J252,0)</f>
        <v>0</v>
      </c>
      <c r="BH252" s="144">
        <f>IF(N252="sníž. přenesená",J252,0)</f>
        <v>0</v>
      </c>
      <c r="BI252" s="144">
        <f>IF(N252="nulová",J252,0)</f>
        <v>0</v>
      </c>
      <c r="BJ252" s="18" t="s">
        <v>85</v>
      </c>
      <c r="BK252" s="144">
        <f>ROUND(I252*H252,2)</f>
        <v>0</v>
      </c>
      <c r="BL252" s="18" t="s">
        <v>291</v>
      </c>
      <c r="BM252" s="143" t="s">
        <v>2129</v>
      </c>
    </row>
    <row r="253" spans="2:65" s="1" customFormat="1">
      <c r="B253" s="33"/>
      <c r="D253" s="145" t="s">
        <v>175</v>
      </c>
      <c r="F253" s="146" t="s">
        <v>2130</v>
      </c>
      <c r="I253" s="147"/>
      <c r="L253" s="33"/>
      <c r="M253" s="148"/>
      <c r="T253" s="54"/>
      <c r="AT253" s="18" t="s">
        <v>175</v>
      </c>
      <c r="AU253" s="18" t="s">
        <v>85</v>
      </c>
    </row>
    <row r="254" spans="2:65" s="1" customFormat="1" ht="16.5" customHeight="1">
      <c r="B254" s="33"/>
      <c r="C254" s="132" t="s">
        <v>696</v>
      </c>
      <c r="D254" s="132" t="s">
        <v>168</v>
      </c>
      <c r="E254" s="133" t="s">
        <v>2131</v>
      </c>
      <c r="F254" s="134" t="s">
        <v>2132</v>
      </c>
      <c r="G254" s="135" t="s">
        <v>257</v>
      </c>
      <c r="H254" s="136">
        <v>12</v>
      </c>
      <c r="I254" s="137"/>
      <c r="J254" s="138">
        <f>ROUND(I254*H254,2)</f>
        <v>0</v>
      </c>
      <c r="K254" s="134" t="s">
        <v>172</v>
      </c>
      <c r="L254" s="33"/>
      <c r="M254" s="139" t="s">
        <v>19</v>
      </c>
      <c r="N254" s="140" t="s">
        <v>44</v>
      </c>
      <c r="P254" s="141">
        <f>O254*H254</f>
        <v>0</v>
      </c>
      <c r="Q254" s="141">
        <v>2.2399999999999998E-3</v>
      </c>
      <c r="R254" s="141">
        <f>Q254*H254</f>
        <v>2.6879999999999998E-2</v>
      </c>
      <c r="S254" s="141">
        <v>0</v>
      </c>
      <c r="T254" s="142">
        <f>S254*H254</f>
        <v>0</v>
      </c>
      <c r="AR254" s="143" t="s">
        <v>291</v>
      </c>
      <c r="AT254" s="143" t="s">
        <v>168</v>
      </c>
      <c r="AU254" s="143" t="s">
        <v>85</v>
      </c>
      <c r="AY254" s="18" t="s">
        <v>166</v>
      </c>
      <c r="BE254" s="144">
        <f>IF(N254="základní",J254,0)</f>
        <v>0</v>
      </c>
      <c r="BF254" s="144">
        <f>IF(N254="snížená",J254,0)</f>
        <v>0</v>
      </c>
      <c r="BG254" s="144">
        <f>IF(N254="zákl. přenesená",J254,0)</f>
        <v>0</v>
      </c>
      <c r="BH254" s="144">
        <f>IF(N254="sníž. přenesená",J254,0)</f>
        <v>0</v>
      </c>
      <c r="BI254" s="144">
        <f>IF(N254="nulová",J254,0)</f>
        <v>0</v>
      </c>
      <c r="BJ254" s="18" t="s">
        <v>85</v>
      </c>
      <c r="BK254" s="144">
        <f>ROUND(I254*H254,2)</f>
        <v>0</v>
      </c>
      <c r="BL254" s="18" t="s">
        <v>291</v>
      </c>
      <c r="BM254" s="143" t="s">
        <v>2133</v>
      </c>
    </row>
    <row r="255" spans="2:65" s="1" customFormat="1">
      <c r="B255" s="33"/>
      <c r="D255" s="145" t="s">
        <v>175</v>
      </c>
      <c r="F255" s="146" t="s">
        <v>2134</v>
      </c>
      <c r="I255" s="147"/>
      <c r="L255" s="33"/>
      <c r="M255" s="148"/>
      <c r="T255" s="54"/>
      <c r="AT255" s="18" t="s">
        <v>175</v>
      </c>
      <c r="AU255" s="18" t="s">
        <v>85</v>
      </c>
    </row>
    <row r="256" spans="2:65" s="1" customFormat="1" ht="16.5" customHeight="1">
      <c r="B256" s="33"/>
      <c r="C256" s="132" t="s">
        <v>708</v>
      </c>
      <c r="D256" s="132" t="s">
        <v>168</v>
      </c>
      <c r="E256" s="133" t="s">
        <v>2135</v>
      </c>
      <c r="F256" s="134" t="s">
        <v>2136</v>
      </c>
      <c r="G256" s="135" t="s">
        <v>265</v>
      </c>
      <c r="H256" s="136">
        <v>21</v>
      </c>
      <c r="I256" s="137"/>
      <c r="J256" s="138">
        <f>ROUND(I256*H256,2)</f>
        <v>0</v>
      </c>
      <c r="K256" s="134" t="s">
        <v>172</v>
      </c>
      <c r="L256" s="33"/>
      <c r="M256" s="139" t="s">
        <v>19</v>
      </c>
      <c r="N256" s="140" t="s">
        <v>44</v>
      </c>
      <c r="P256" s="141">
        <f>O256*H256</f>
        <v>0</v>
      </c>
      <c r="Q256" s="141">
        <v>0</v>
      </c>
      <c r="R256" s="141">
        <f>Q256*H256</f>
        <v>0</v>
      </c>
      <c r="S256" s="141">
        <v>0</v>
      </c>
      <c r="T256" s="142">
        <f>S256*H256</f>
        <v>0</v>
      </c>
      <c r="AR256" s="143" t="s">
        <v>291</v>
      </c>
      <c r="AT256" s="143" t="s">
        <v>168</v>
      </c>
      <c r="AU256" s="143" t="s">
        <v>85</v>
      </c>
      <c r="AY256" s="18" t="s">
        <v>166</v>
      </c>
      <c r="BE256" s="144">
        <f>IF(N256="základní",J256,0)</f>
        <v>0</v>
      </c>
      <c r="BF256" s="144">
        <f>IF(N256="snížená",J256,0)</f>
        <v>0</v>
      </c>
      <c r="BG256" s="144">
        <f>IF(N256="zákl. přenesená",J256,0)</f>
        <v>0</v>
      </c>
      <c r="BH256" s="144">
        <f>IF(N256="sníž. přenesená",J256,0)</f>
        <v>0</v>
      </c>
      <c r="BI256" s="144">
        <f>IF(N256="nulová",J256,0)</f>
        <v>0</v>
      </c>
      <c r="BJ256" s="18" t="s">
        <v>85</v>
      </c>
      <c r="BK256" s="144">
        <f>ROUND(I256*H256,2)</f>
        <v>0</v>
      </c>
      <c r="BL256" s="18" t="s">
        <v>291</v>
      </c>
      <c r="BM256" s="143" t="s">
        <v>2137</v>
      </c>
    </row>
    <row r="257" spans="2:65" s="1" customFormat="1">
      <c r="B257" s="33"/>
      <c r="D257" s="145" t="s">
        <v>175</v>
      </c>
      <c r="F257" s="146" t="s">
        <v>2138</v>
      </c>
      <c r="I257" s="147"/>
      <c r="L257" s="33"/>
      <c r="M257" s="148"/>
      <c r="T257" s="54"/>
      <c r="AT257" s="18" t="s">
        <v>175</v>
      </c>
      <c r="AU257" s="18" t="s">
        <v>85</v>
      </c>
    </row>
    <row r="258" spans="2:65" s="1" customFormat="1" ht="16.5" customHeight="1">
      <c r="B258" s="33"/>
      <c r="C258" s="132" t="s">
        <v>714</v>
      </c>
      <c r="D258" s="132" t="s">
        <v>168</v>
      </c>
      <c r="E258" s="133" t="s">
        <v>2139</v>
      </c>
      <c r="F258" s="134" t="s">
        <v>2140</v>
      </c>
      <c r="G258" s="135" t="s">
        <v>265</v>
      </c>
      <c r="H258" s="136">
        <v>13</v>
      </c>
      <c r="I258" s="137"/>
      <c r="J258" s="138">
        <f>ROUND(I258*H258,2)</f>
        <v>0</v>
      </c>
      <c r="K258" s="134" t="s">
        <v>172</v>
      </c>
      <c r="L258" s="33"/>
      <c r="M258" s="139" t="s">
        <v>19</v>
      </c>
      <c r="N258" s="140" t="s">
        <v>44</v>
      </c>
      <c r="P258" s="141">
        <f>O258*H258</f>
        <v>0</v>
      </c>
      <c r="Q258" s="141">
        <v>0</v>
      </c>
      <c r="R258" s="141">
        <f>Q258*H258</f>
        <v>0</v>
      </c>
      <c r="S258" s="141">
        <v>0</v>
      </c>
      <c r="T258" s="142">
        <f>S258*H258</f>
        <v>0</v>
      </c>
      <c r="AR258" s="143" t="s">
        <v>291</v>
      </c>
      <c r="AT258" s="143" t="s">
        <v>168</v>
      </c>
      <c r="AU258" s="143" t="s">
        <v>85</v>
      </c>
      <c r="AY258" s="18" t="s">
        <v>166</v>
      </c>
      <c r="BE258" s="144">
        <f>IF(N258="základní",J258,0)</f>
        <v>0</v>
      </c>
      <c r="BF258" s="144">
        <f>IF(N258="snížená",J258,0)</f>
        <v>0</v>
      </c>
      <c r="BG258" s="144">
        <f>IF(N258="zákl. přenesená",J258,0)</f>
        <v>0</v>
      </c>
      <c r="BH258" s="144">
        <f>IF(N258="sníž. přenesená",J258,0)</f>
        <v>0</v>
      </c>
      <c r="BI258" s="144">
        <f>IF(N258="nulová",J258,0)</f>
        <v>0</v>
      </c>
      <c r="BJ258" s="18" t="s">
        <v>85</v>
      </c>
      <c r="BK258" s="144">
        <f>ROUND(I258*H258,2)</f>
        <v>0</v>
      </c>
      <c r="BL258" s="18" t="s">
        <v>291</v>
      </c>
      <c r="BM258" s="143" t="s">
        <v>2141</v>
      </c>
    </row>
    <row r="259" spans="2:65" s="1" customFormat="1">
      <c r="B259" s="33"/>
      <c r="D259" s="145" t="s">
        <v>175</v>
      </c>
      <c r="F259" s="146" t="s">
        <v>2142</v>
      </c>
      <c r="I259" s="147"/>
      <c r="L259" s="33"/>
      <c r="M259" s="148"/>
      <c r="T259" s="54"/>
      <c r="AT259" s="18" t="s">
        <v>175</v>
      </c>
      <c r="AU259" s="18" t="s">
        <v>85</v>
      </c>
    </row>
    <row r="260" spans="2:65" s="1" customFormat="1" ht="16.5" customHeight="1">
      <c r="B260" s="33"/>
      <c r="C260" s="132" t="s">
        <v>731</v>
      </c>
      <c r="D260" s="132" t="s">
        <v>168</v>
      </c>
      <c r="E260" s="133" t="s">
        <v>2143</v>
      </c>
      <c r="F260" s="134" t="s">
        <v>2144</v>
      </c>
      <c r="G260" s="135" t="s">
        <v>265</v>
      </c>
      <c r="H260" s="136">
        <v>3</v>
      </c>
      <c r="I260" s="137"/>
      <c r="J260" s="138">
        <f>ROUND(I260*H260,2)</f>
        <v>0</v>
      </c>
      <c r="K260" s="134" t="s">
        <v>172</v>
      </c>
      <c r="L260" s="33"/>
      <c r="M260" s="139" t="s">
        <v>19</v>
      </c>
      <c r="N260" s="140" t="s">
        <v>44</v>
      </c>
      <c r="P260" s="141">
        <f>O260*H260</f>
        <v>0</v>
      </c>
      <c r="Q260" s="141">
        <v>1.8000000000000001E-4</v>
      </c>
      <c r="R260" s="141">
        <f>Q260*H260</f>
        <v>5.4000000000000001E-4</v>
      </c>
      <c r="S260" s="141">
        <v>0</v>
      </c>
      <c r="T260" s="142">
        <f>S260*H260</f>
        <v>0</v>
      </c>
      <c r="AR260" s="143" t="s">
        <v>291</v>
      </c>
      <c r="AT260" s="143" t="s">
        <v>168</v>
      </c>
      <c r="AU260" s="143" t="s">
        <v>85</v>
      </c>
      <c r="AY260" s="18" t="s">
        <v>166</v>
      </c>
      <c r="BE260" s="144">
        <f>IF(N260="základní",J260,0)</f>
        <v>0</v>
      </c>
      <c r="BF260" s="144">
        <f>IF(N260="snížená",J260,0)</f>
        <v>0</v>
      </c>
      <c r="BG260" s="144">
        <f>IF(N260="zákl. přenesená",J260,0)</f>
        <v>0</v>
      </c>
      <c r="BH260" s="144">
        <f>IF(N260="sníž. přenesená",J260,0)</f>
        <v>0</v>
      </c>
      <c r="BI260" s="144">
        <f>IF(N260="nulová",J260,0)</f>
        <v>0</v>
      </c>
      <c r="BJ260" s="18" t="s">
        <v>85</v>
      </c>
      <c r="BK260" s="144">
        <f>ROUND(I260*H260,2)</f>
        <v>0</v>
      </c>
      <c r="BL260" s="18" t="s">
        <v>291</v>
      </c>
      <c r="BM260" s="143" t="s">
        <v>2145</v>
      </c>
    </row>
    <row r="261" spans="2:65" s="1" customFormat="1">
      <c r="B261" s="33"/>
      <c r="D261" s="145" t="s">
        <v>175</v>
      </c>
      <c r="F261" s="146" t="s">
        <v>2146</v>
      </c>
      <c r="I261" s="147"/>
      <c r="L261" s="33"/>
      <c r="M261" s="148"/>
      <c r="T261" s="54"/>
      <c r="AT261" s="18" t="s">
        <v>175</v>
      </c>
      <c r="AU261" s="18" t="s">
        <v>85</v>
      </c>
    </row>
    <row r="262" spans="2:65" s="1" customFormat="1" ht="16.5" customHeight="1">
      <c r="B262" s="33"/>
      <c r="C262" s="132" t="s">
        <v>738</v>
      </c>
      <c r="D262" s="132" t="s">
        <v>168</v>
      </c>
      <c r="E262" s="133" t="s">
        <v>2147</v>
      </c>
      <c r="F262" s="134" t="s">
        <v>2148</v>
      </c>
      <c r="G262" s="135" t="s">
        <v>265</v>
      </c>
      <c r="H262" s="136">
        <v>2</v>
      </c>
      <c r="I262" s="137"/>
      <c r="J262" s="138">
        <f>ROUND(I262*H262,2)</f>
        <v>0</v>
      </c>
      <c r="K262" s="134" t="s">
        <v>172</v>
      </c>
      <c r="L262" s="33"/>
      <c r="M262" s="139" t="s">
        <v>19</v>
      </c>
      <c r="N262" s="140" t="s">
        <v>44</v>
      </c>
      <c r="P262" s="141">
        <f>O262*H262</f>
        <v>0</v>
      </c>
      <c r="Q262" s="141">
        <v>8.0000000000000007E-5</v>
      </c>
      <c r="R262" s="141">
        <f>Q262*H262</f>
        <v>1.6000000000000001E-4</v>
      </c>
      <c r="S262" s="141">
        <v>0</v>
      </c>
      <c r="T262" s="142">
        <f>S262*H262</f>
        <v>0</v>
      </c>
      <c r="AR262" s="143" t="s">
        <v>291</v>
      </c>
      <c r="AT262" s="143" t="s">
        <v>168</v>
      </c>
      <c r="AU262" s="143" t="s">
        <v>85</v>
      </c>
      <c r="AY262" s="18" t="s">
        <v>166</v>
      </c>
      <c r="BE262" s="144">
        <f>IF(N262="základní",J262,0)</f>
        <v>0</v>
      </c>
      <c r="BF262" s="144">
        <f>IF(N262="snížená",J262,0)</f>
        <v>0</v>
      </c>
      <c r="BG262" s="144">
        <f>IF(N262="zákl. přenesená",J262,0)</f>
        <v>0</v>
      </c>
      <c r="BH262" s="144">
        <f>IF(N262="sníž. přenesená",J262,0)</f>
        <v>0</v>
      </c>
      <c r="BI262" s="144">
        <f>IF(N262="nulová",J262,0)</f>
        <v>0</v>
      </c>
      <c r="BJ262" s="18" t="s">
        <v>85</v>
      </c>
      <c r="BK262" s="144">
        <f>ROUND(I262*H262,2)</f>
        <v>0</v>
      </c>
      <c r="BL262" s="18" t="s">
        <v>291</v>
      </c>
      <c r="BM262" s="143" t="s">
        <v>2149</v>
      </c>
    </row>
    <row r="263" spans="2:65" s="1" customFormat="1">
      <c r="B263" s="33"/>
      <c r="D263" s="145" t="s">
        <v>175</v>
      </c>
      <c r="F263" s="146" t="s">
        <v>2150</v>
      </c>
      <c r="I263" s="147"/>
      <c r="L263" s="33"/>
      <c r="M263" s="148"/>
      <c r="T263" s="54"/>
      <c r="AT263" s="18" t="s">
        <v>175</v>
      </c>
      <c r="AU263" s="18" t="s">
        <v>85</v>
      </c>
    </row>
    <row r="264" spans="2:65" s="1" customFormat="1" ht="16.5" customHeight="1">
      <c r="B264" s="33"/>
      <c r="C264" s="132" t="s">
        <v>745</v>
      </c>
      <c r="D264" s="132" t="s">
        <v>168</v>
      </c>
      <c r="E264" s="133" t="s">
        <v>2151</v>
      </c>
      <c r="F264" s="134" t="s">
        <v>2152</v>
      </c>
      <c r="G264" s="135" t="s">
        <v>257</v>
      </c>
      <c r="H264" s="136">
        <v>230.36</v>
      </c>
      <c r="I264" s="137"/>
      <c r="J264" s="138">
        <f>ROUND(I264*H264,2)</f>
        <v>0</v>
      </c>
      <c r="K264" s="134" t="s">
        <v>172</v>
      </c>
      <c r="L264" s="33"/>
      <c r="M264" s="139" t="s">
        <v>19</v>
      </c>
      <c r="N264" s="140" t="s">
        <v>44</v>
      </c>
      <c r="P264" s="141">
        <f>O264*H264</f>
        <v>0</v>
      </c>
      <c r="Q264" s="141">
        <v>0</v>
      </c>
      <c r="R264" s="141">
        <f>Q264*H264</f>
        <v>0</v>
      </c>
      <c r="S264" s="141">
        <v>0</v>
      </c>
      <c r="T264" s="142">
        <f>S264*H264</f>
        <v>0</v>
      </c>
      <c r="AR264" s="143" t="s">
        <v>291</v>
      </c>
      <c r="AT264" s="143" t="s">
        <v>168</v>
      </c>
      <c r="AU264" s="143" t="s">
        <v>85</v>
      </c>
      <c r="AY264" s="18" t="s">
        <v>166</v>
      </c>
      <c r="BE264" s="144">
        <f>IF(N264="základní",J264,0)</f>
        <v>0</v>
      </c>
      <c r="BF264" s="144">
        <f>IF(N264="snížená",J264,0)</f>
        <v>0</v>
      </c>
      <c r="BG264" s="144">
        <f>IF(N264="zákl. přenesená",J264,0)</f>
        <v>0</v>
      </c>
      <c r="BH264" s="144">
        <f>IF(N264="sníž. přenesená",J264,0)</f>
        <v>0</v>
      </c>
      <c r="BI264" s="144">
        <f>IF(N264="nulová",J264,0)</f>
        <v>0</v>
      </c>
      <c r="BJ264" s="18" t="s">
        <v>85</v>
      </c>
      <c r="BK264" s="144">
        <f>ROUND(I264*H264,2)</f>
        <v>0</v>
      </c>
      <c r="BL264" s="18" t="s">
        <v>291</v>
      </c>
      <c r="BM264" s="143" t="s">
        <v>2153</v>
      </c>
    </row>
    <row r="265" spans="2:65" s="1" customFormat="1">
      <c r="B265" s="33"/>
      <c r="D265" s="145" t="s">
        <v>175</v>
      </c>
      <c r="F265" s="146" t="s">
        <v>2154</v>
      </c>
      <c r="I265" s="147"/>
      <c r="L265" s="33"/>
      <c r="M265" s="148"/>
      <c r="T265" s="54"/>
      <c r="AT265" s="18" t="s">
        <v>175</v>
      </c>
      <c r="AU265" s="18" t="s">
        <v>85</v>
      </c>
    </row>
    <row r="266" spans="2:65" s="13" customFormat="1">
      <c r="B266" s="156"/>
      <c r="D266" s="150" t="s">
        <v>177</v>
      </c>
      <c r="E266" s="157" t="s">
        <v>19</v>
      </c>
      <c r="F266" s="158" t="s">
        <v>2155</v>
      </c>
      <c r="H266" s="159">
        <v>230.36</v>
      </c>
      <c r="I266" s="160"/>
      <c r="L266" s="156"/>
      <c r="M266" s="161"/>
      <c r="T266" s="162"/>
      <c r="AT266" s="157" t="s">
        <v>177</v>
      </c>
      <c r="AU266" s="157" t="s">
        <v>85</v>
      </c>
      <c r="AV266" s="13" t="s">
        <v>85</v>
      </c>
      <c r="AW266" s="13" t="s">
        <v>33</v>
      </c>
      <c r="AX266" s="13" t="s">
        <v>79</v>
      </c>
      <c r="AY266" s="157" t="s">
        <v>166</v>
      </c>
    </row>
    <row r="267" spans="2:65" s="1" customFormat="1" ht="24.2" customHeight="1">
      <c r="B267" s="33"/>
      <c r="C267" s="132" t="s">
        <v>750</v>
      </c>
      <c r="D267" s="132" t="s">
        <v>168</v>
      </c>
      <c r="E267" s="133" t="s">
        <v>2156</v>
      </c>
      <c r="F267" s="134" t="s">
        <v>2157</v>
      </c>
      <c r="G267" s="135" t="s">
        <v>1049</v>
      </c>
      <c r="H267" s="187"/>
      <c r="I267" s="137"/>
      <c r="J267" s="138">
        <f>ROUND(I267*H267,2)</f>
        <v>0</v>
      </c>
      <c r="K267" s="134" t="s">
        <v>172</v>
      </c>
      <c r="L267" s="33"/>
      <c r="M267" s="139" t="s">
        <v>19</v>
      </c>
      <c r="N267" s="140" t="s">
        <v>44</v>
      </c>
      <c r="P267" s="141">
        <f>O267*H267</f>
        <v>0</v>
      </c>
      <c r="Q267" s="141">
        <v>0</v>
      </c>
      <c r="R267" s="141">
        <f>Q267*H267</f>
        <v>0</v>
      </c>
      <c r="S267" s="141">
        <v>0</v>
      </c>
      <c r="T267" s="142">
        <f>S267*H267</f>
        <v>0</v>
      </c>
      <c r="AR267" s="143" t="s">
        <v>291</v>
      </c>
      <c r="AT267" s="143" t="s">
        <v>168</v>
      </c>
      <c r="AU267" s="143" t="s">
        <v>85</v>
      </c>
      <c r="AY267" s="18" t="s">
        <v>166</v>
      </c>
      <c r="BE267" s="144">
        <f>IF(N267="základní",J267,0)</f>
        <v>0</v>
      </c>
      <c r="BF267" s="144">
        <f>IF(N267="snížená",J267,0)</f>
        <v>0</v>
      </c>
      <c r="BG267" s="144">
        <f>IF(N267="zákl. přenesená",J267,0)</f>
        <v>0</v>
      </c>
      <c r="BH267" s="144">
        <f>IF(N267="sníž. přenesená",J267,0)</f>
        <v>0</v>
      </c>
      <c r="BI267" s="144">
        <f>IF(N267="nulová",J267,0)</f>
        <v>0</v>
      </c>
      <c r="BJ267" s="18" t="s">
        <v>85</v>
      </c>
      <c r="BK267" s="144">
        <f>ROUND(I267*H267,2)</f>
        <v>0</v>
      </c>
      <c r="BL267" s="18" t="s">
        <v>291</v>
      </c>
      <c r="BM267" s="143" t="s">
        <v>2158</v>
      </c>
    </row>
    <row r="268" spans="2:65" s="1" customFormat="1">
      <c r="B268" s="33"/>
      <c r="D268" s="145" t="s">
        <v>175</v>
      </c>
      <c r="F268" s="146" t="s">
        <v>2159</v>
      </c>
      <c r="I268" s="147"/>
      <c r="L268" s="33"/>
      <c r="M268" s="148"/>
      <c r="T268" s="54"/>
      <c r="AT268" s="18" t="s">
        <v>175</v>
      </c>
      <c r="AU268" s="18" t="s">
        <v>85</v>
      </c>
    </row>
    <row r="269" spans="2:65" s="11" customFormat="1" ht="22.9" customHeight="1">
      <c r="B269" s="120"/>
      <c r="D269" s="121" t="s">
        <v>71</v>
      </c>
      <c r="E269" s="130" t="s">
        <v>1898</v>
      </c>
      <c r="F269" s="130" t="s">
        <v>1899</v>
      </c>
      <c r="I269" s="123"/>
      <c r="J269" s="131">
        <f>BK269</f>
        <v>0</v>
      </c>
      <c r="L269" s="120"/>
      <c r="M269" s="125"/>
      <c r="P269" s="126">
        <f>SUM(P270:P275)</f>
        <v>0</v>
      </c>
      <c r="R269" s="126">
        <f>SUM(R270:R275)</f>
        <v>3.0999999999999999E-3</v>
      </c>
      <c r="T269" s="127">
        <f>SUM(T270:T275)</f>
        <v>0</v>
      </c>
      <c r="AR269" s="121" t="s">
        <v>85</v>
      </c>
      <c r="AT269" s="128" t="s">
        <v>71</v>
      </c>
      <c r="AU269" s="128" t="s">
        <v>79</v>
      </c>
      <c r="AY269" s="121" t="s">
        <v>166</v>
      </c>
      <c r="BK269" s="129">
        <f>SUM(BK270:BK275)</f>
        <v>0</v>
      </c>
    </row>
    <row r="270" spans="2:65" s="1" customFormat="1" ht="16.5" customHeight="1">
      <c r="B270" s="33"/>
      <c r="C270" s="132" t="s">
        <v>772</v>
      </c>
      <c r="D270" s="132" t="s">
        <v>168</v>
      </c>
      <c r="E270" s="133" t="s">
        <v>1900</v>
      </c>
      <c r="F270" s="134" t="s">
        <v>1901</v>
      </c>
      <c r="G270" s="135" t="s">
        <v>265</v>
      </c>
      <c r="H270" s="136">
        <v>10</v>
      </c>
      <c r="I270" s="137"/>
      <c r="J270" s="138">
        <f>ROUND(I270*H270,2)</f>
        <v>0</v>
      </c>
      <c r="K270" s="134" t="s">
        <v>172</v>
      </c>
      <c r="L270" s="33"/>
      <c r="M270" s="139" t="s">
        <v>19</v>
      </c>
      <c r="N270" s="140" t="s">
        <v>44</v>
      </c>
      <c r="P270" s="141">
        <f>O270*H270</f>
        <v>0</v>
      </c>
      <c r="Q270" s="141">
        <v>3.1E-4</v>
      </c>
      <c r="R270" s="141">
        <f>Q270*H270</f>
        <v>3.0999999999999999E-3</v>
      </c>
      <c r="S270" s="141">
        <v>0</v>
      </c>
      <c r="T270" s="142">
        <f>S270*H270</f>
        <v>0</v>
      </c>
      <c r="AR270" s="143" t="s">
        <v>291</v>
      </c>
      <c r="AT270" s="143" t="s">
        <v>168</v>
      </c>
      <c r="AU270" s="143" t="s">
        <v>85</v>
      </c>
      <c r="AY270" s="18" t="s">
        <v>166</v>
      </c>
      <c r="BE270" s="144">
        <f>IF(N270="základní",J270,0)</f>
        <v>0</v>
      </c>
      <c r="BF270" s="144">
        <f>IF(N270="snížená",J270,0)</f>
        <v>0</v>
      </c>
      <c r="BG270" s="144">
        <f>IF(N270="zákl. přenesená",J270,0)</f>
        <v>0</v>
      </c>
      <c r="BH270" s="144">
        <f>IF(N270="sníž. přenesená",J270,0)</f>
        <v>0</v>
      </c>
      <c r="BI270" s="144">
        <f>IF(N270="nulová",J270,0)</f>
        <v>0</v>
      </c>
      <c r="BJ270" s="18" t="s">
        <v>85</v>
      </c>
      <c r="BK270" s="144">
        <f>ROUND(I270*H270,2)</f>
        <v>0</v>
      </c>
      <c r="BL270" s="18" t="s">
        <v>291</v>
      </c>
      <c r="BM270" s="143" t="s">
        <v>2160</v>
      </c>
    </row>
    <row r="271" spans="2:65" s="1" customFormat="1">
      <c r="B271" s="33"/>
      <c r="D271" s="145" t="s">
        <v>175</v>
      </c>
      <c r="F271" s="146" t="s">
        <v>1903</v>
      </c>
      <c r="I271" s="147"/>
      <c r="L271" s="33"/>
      <c r="M271" s="148"/>
      <c r="T271" s="54"/>
      <c r="AT271" s="18" t="s">
        <v>175</v>
      </c>
      <c r="AU271" s="18" t="s">
        <v>85</v>
      </c>
    </row>
    <row r="272" spans="2:65" s="12" customFormat="1">
      <c r="B272" s="149"/>
      <c r="D272" s="150" t="s">
        <v>177</v>
      </c>
      <c r="E272" s="151" t="s">
        <v>19</v>
      </c>
      <c r="F272" s="152" t="s">
        <v>2161</v>
      </c>
      <c r="H272" s="151" t="s">
        <v>19</v>
      </c>
      <c r="I272" s="153"/>
      <c r="L272" s="149"/>
      <c r="M272" s="154"/>
      <c r="T272" s="155"/>
      <c r="AT272" s="151" t="s">
        <v>177</v>
      </c>
      <c r="AU272" s="151" t="s">
        <v>85</v>
      </c>
      <c r="AV272" s="12" t="s">
        <v>79</v>
      </c>
      <c r="AW272" s="12" t="s">
        <v>33</v>
      </c>
      <c r="AX272" s="12" t="s">
        <v>72</v>
      </c>
      <c r="AY272" s="151" t="s">
        <v>166</v>
      </c>
    </row>
    <row r="273" spans="2:65" s="13" customFormat="1">
      <c r="B273" s="156"/>
      <c r="D273" s="150" t="s">
        <v>177</v>
      </c>
      <c r="E273" s="157" t="s">
        <v>19</v>
      </c>
      <c r="F273" s="158" t="s">
        <v>243</v>
      </c>
      <c r="H273" s="159">
        <v>10</v>
      </c>
      <c r="I273" s="160"/>
      <c r="L273" s="156"/>
      <c r="M273" s="161"/>
      <c r="T273" s="162"/>
      <c r="AT273" s="157" t="s">
        <v>177</v>
      </c>
      <c r="AU273" s="157" t="s">
        <v>85</v>
      </c>
      <c r="AV273" s="13" t="s">
        <v>85</v>
      </c>
      <c r="AW273" s="13" t="s">
        <v>33</v>
      </c>
      <c r="AX273" s="13" t="s">
        <v>79</v>
      </c>
      <c r="AY273" s="157" t="s">
        <v>166</v>
      </c>
    </row>
    <row r="274" spans="2:65" s="1" customFormat="1" ht="24.2" customHeight="1">
      <c r="B274" s="33"/>
      <c r="C274" s="132" t="s">
        <v>788</v>
      </c>
      <c r="D274" s="132" t="s">
        <v>168</v>
      </c>
      <c r="E274" s="133" t="s">
        <v>1905</v>
      </c>
      <c r="F274" s="134" t="s">
        <v>1906</v>
      </c>
      <c r="G274" s="135" t="s">
        <v>1049</v>
      </c>
      <c r="H274" s="187"/>
      <c r="I274" s="137"/>
      <c r="J274" s="138">
        <f>ROUND(I274*H274,2)</f>
        <v>0</v>
      </c>
      <c r="K274" s="134" t="s">
        <v>172</v>
      </c>
      <c r="L274" s="33"/>
      <c r="M274" s="139" t="s">
        <v>19</v>
      </c>
      <c r="N274" s="140" t="s">
        <v>44</v>
      </c>
      <c r="P274" s="141">
        <f>O274*H274</f>
        <v>0</v>
      </c>
      <c r="Q274" s="141">
        <v>0</v>
      </c>
      <c r="R274" s="141">
        <f>Q274*H274</f>
        <v>0</v>
      </c>
      <c r="S274" s="141">
        <v>0</v>
      </c>
      <c r="T274" s="142">
        <f>S274*H274</f>
        <v>0</v>
      </c>
      <c r="AR274" s="143" t="s">
        <v>291</v>
      </c>
      <c r="AT274" s="143" t="s">
        <v>168</v>
      </c>
      <c r="AU274" s="143" t="s">
        <v>85</v>
      </c>
      <c r="AY274" s="18" t="s">
        <v>166</v>
      </c>
      <c r="BE274" s="144">
        <f>IF(N274="základní",J274,0)</f>
        <v>0</v>
      </c>
      <c r="BF274" s="144">
        <f>IF(N274="snížená",J274,0)</f>
        <v>0</v>
      </c>
      <c r="BG274" s="144">
        <f>IF(N274="zákl. přenesená",J274,0)</f>
        <v>0</v>
      </c>
      <c r="BH274" s="144">
        <f>IF(N274="sníž. přenesená",J274,0)</f>
        <v>0</v>
      </c>
      <c r="BI274" s="144">
        <f>IF(N274="nulová",J274,0)</f>
        <v>0</v>
      </c>
      <c r="BJ274" s="18" t="s">
        <v>85</v>
      </c>
      <c r="BK274" s="144">
        <f>ROUND(I274*H274,2)</f>
        <v>0</v>
      </c>
      <c r="BL274" s="18" t="s">
        <v>291</v>
      </c>
      <c r="BM274" s="143" t="s">
        <v>2162</v>
      </c>
    </row>
    <row r="275" spans="2:65" s="1" customFormat="1">
      <c r="B275" s="33"/>
      <c r="D275" s="145" t="s">
        <v>175</v>
      </c>
      <c r="F275" s="146" t="s">
        <v>1908</v>
      </c>
      <c r="I275" s="147"/>
      <c r="L275" s="33"/>
      <c r="M275" s="148"/>
      <c r="T275" s="54"/>
      <c r="AT275" s="18" t="s">
        <v>175</v>
      </c>
      <c r="AU275" s="18" t="s">
        <v>85</v>
      </c>
    </row>
    <row r="276" spans="2:65" s="11" customFormat="1" ht="22.9" customHeight="1">
      <c r="B276" s="120"/>
      <c r="D276" s="121" t="s">
        <v>71</v>
      </c>
      <c r="E276" s="130" t="s">
        <v>1909</v>
      </c>
      <c r="F276" s="130" t="s">
        <v>1910</v>
      </c>
      <c r="I276" s="123"/>
      <c r="J276" s="131">
        <f>BK276</f>
        <v>0</v>
      </c>
      <c r="L276" s="120"/>
      <c r="M276" s="125"/>
      <c r="P276" s="126">
        <f>SUM(P277:P278)</f>
        <v>0</v>
      </c>
      <c r="R276" s="126">
        <f>SUM(R277:R278)</f>
        <v>1.0500000000000002E-3</v>
      </c>
      <c r="T276" s="127">
        <f>SUM(T277:T278)</f>
        <v>0</v>
      </c>
      <c r="AR276" s="121" t="s">
        <v>85</v>
      </c>
      <c r="AT276" s="128" t="s">
        <v>71</v>
      </c>
      <c r="AU276" s="128" t="s">
        <v>79</v>
      </c>
      <c r="AY276" s="121" t="s">
        <v>166</v>
      </c>
      <c r="BK276" s="129">
        <f>SUM(BK277:BK278)</f>
        <v>0</v>
      </c>
    </row>
    <row r="277" spans="2:65" s="1" customFormat="1" ht="24.2" customHeight="1">
      <c r="B277" s="33"/>
      <c r="C277" s="132" t="s">
        <v>793</v>
      </c>
      <c r="D277" s="132" t="s">
        <v>168</v>
      </c>
      <c r="E277" s="133" t="s">
        <v>2163</v>
      </c>
      <c r="F277" s="134" t="s">
        <v>2164</v>
      </c>
      <c r="G277" s="135" t="s">
        <v>265</v>
      </c>
      <c r="H277" s="136">
        <v>5</v>
      </c>
      <c r="I277" s="137"/>
      <c r="J277" s="138">
        <f>ROUND(I277*H277,2)</f>
        <v>0</v>
      </c>
      <c r="K277" s="134" t="s">
        <v>172</v>
      </c>
      <c r="L277" s="33"/>
      <c r="M277" s="139" t="s">
        <v>19</v>
      </c>
      <c r="N277" s="140" t="s">
        <v>44</v>
      </c>
      <c r="P277" s="141">
        <f>O277*H277</f>
        <v>0</v>
      </c>
      <c r="Q277" s="141">
        <v>2.1000000000000001E-4</v>
      </c>
      <c r="R277" s="141">
        <f>Q277*H277</f>
        <v>1.0500000000000002E-3</v>
      </c>
      <c r="S277" s="141">
        <v>0</v>
      </c>
      <c r="T277" s="142">
        <f>S277*H277</f>
        <v>0</v>
      </c>
      <c r="AR277" s="143" t="s">
        <v>291</v>
      </c>
      <c r="AT277" s="143" t="s">
        <v>168</v>
      </c>
      <c r="AU277" s="143" t="s">
        <v>85</v>
      </c>
      <c r="AY277" s="18" t="s">
        <v>166</v>
      </c>
      <c r="BE277" s="144">
        <f>IF(N277="základní",J277,0)</f>
        <v>0</v>
      </c>
      <c r="BF277" s="144">
        <f>IF(N277="snížená",J277,0)</f>
        <v>0</v>
      </c>
      <c r="BG277" s="144">
        <f>IF(N277="zákl. přenesená",J277,0)</f>
        <v>0</v>
      </c>
      <c r="BH277" s="144">
        <f>IF(N277="sníž. přenesená",J277,0)</f>
        <v>0</v>
      </c>
      <c r="BI277" s="144">
        <f>IF(N277="nulová",J277,0)</f>
        <v>0</v>
      </c>
      <c r="BJ277" s="18" t="s">
        <v>85</v>
      </c>
      <c r="BK277" s="144">
        <f>ROUND(I277*H277,2)</f>
        <v>0</v>
      </c>
      <c r="BL277" s="18" t="s">
        <v>291</v>
      </c>
      <c r="BM277" s="143" t="s">
        <v>2165</v>
      </c>
    </row>
    <row r="278" spans="2:65" s="1" customFormat="1">
      <c r="B278" s="33"/>
      <c r="D278" s="145" t="s">
        <v>175</v>
      </c>
      <c r="F278" s="146" t="s">
        <v>2166</v>
      </c>
      <c r="I278" s="147"/>
      <c r="L278" s="33"/>
      <c r="M278" s="189"/>
      <c r="N278" s="190"/>
      <c r="O278" s="190"/>
      <c r="P278" s="190"/>
      <c r="Q278" s="190"/>
      <c r="R278" s="190"/>
      <c r="S278" s="190"/>
      <c r="T278" s="191"/>
      <c r="AT278" s="18" t="s">
        <v>175</v>
      </c>
      <c r="AU278" s="18" t="s">
        <v>85</v>
      </c>
    </row>
    <row r="279" spans="2:65" s="1" customFormat="1" ht="6.95" customHeight="1">
      <c r="B279" s="42"/>
      <c r="C279" s="43"/>
      <c r="D279" s="43"/>
      <c r="E279" s="43"/>
      <c r="F279" s="43"/>
      <c r="G279" s="43"/>
      <c r="H279" s="43"/>
      <c r="I279" s="43"/>
      <c r="J279" s="43"/>
      <c r="K279" s="43"/>
      <c r="L279" s="33"/>
    </row>
  </sheetData>
  <sheetProtection algorithmName="SHA-512" hashValue="ZPpdpnYosI+PlMd8bgLyS86wJQWm12xZv7SFcvnEzmQhVpfzQeqxTXvvazzUwsBCSFo+1YqyDwiBjyuy+L0hAw==" saltValue="lcbI0peRcy1t3wMdy4z34iecrCwKRprEt/wNb9AX/ujrTBe5HYo2zu3RsYRjoqtcPO5orWbeYE9OvAo+Kl2sBA==" spinCount="100000" sheet="1" objects="1" scenarios="1" formatColumns="0" formatRows="0" autoFilter="0"/>
  <autoFilter ref="C96:K278"/>
  <mergeCells count="12">
    <mergeCell ref="E89:H89"/>
    <mergeCell ref="L2:V2"/>
    <mergeCell ref="E50:H50"/>
    <mergeCell ref="E52:H52"/>
    <mergeCell ref="E54:H54"/>
    <mergeCell ref="E85:H85"/>
    <mergeCell ref="E87:H87"/>
    <mergeCell ref="E7:H7"/>
    <mergeCell ref="E9:H9"/>
    <mergeCell ref="E11:H11"/>
    <mergeCell ref="E20:H20"/>
    <mergeCell ref="E29:H29"/>
  </mergeCells>
  <hyperlinks>
    <hyperlink ref="F101" r:id="rId1"/>
    <hyperlink ref="F106" r:id="rId2"/>
    <hyperlink ref="F108" r:id="rId3"/>
    <hyperlink ref="F111" r:id="rId4"/>
    <hyperlink ref="F114" r:id="rId5"/>
    <hyperlink ref="F116" r:id="rId6"/>
    <hyperlink ref="F119" r:id="rId7"/>
    <hyperlink ref="F121" r:id="rId8"/>
    <hyperlink ref="F124" r:id="rId9"/>
    <hyperlink ref="F131" r:id="rId10"/>
    <hyperlink ref="F137" r:id="rId11"/>
    <hyperlink ref="F143" r:id="rId12"/>
    <hyperlink ref="F146" r:id="rId13"/>
    <hyperlink ref="F149" r:id="rId14"/>
    <hyperlink ref="F152" r:id="rId15"/>
    <hyperlink ref="F159" r:id="rId16"/>
    <hyperlink ref="F162" r:id="rId17"/>
    <hyperlink ref="F167" r:id="rId18"/>
    <hyperlink ref="F169" r:id="rId19"/>
    <hyperlink ref="F171" r:id="rId20"/>
    <hyperlink ref="F173" r:id="rId21"/>
    <hyperlink ref="F178" r:id="rId22"/>
    <hyperlink ref="F184" r:id="rId23"/>
    <hyperlink ref="F186" r:id="rId24"/>
    <hyperlink ref="F188" r:id="rId25"/>
    <hyperlink ref="F190" r:id="rId26"/>
    <hyperlink ref="F193" r:id="rId27"/>
    <hyperlink ref="F195" r:id="rId28"/>
    <hyperlink ref="F197" r:id="rId29"/>
    <hyperlink ref="F199" r:id="rId30"/>
    <hyperlink ref="F202" r:id="rId31"/>
    <hyperlink ref="F204" r:id="rId32"/>
    <hyperlink ref="F208" r:id="rId33"/>
    <hyperlink ref="F213" r:id="rId34"/>
    <hyperlink ref="F220" r:id="rId35"/>
    <hyperlink ref="F228" r:id="rId36"/>
    <hyperlink ref="F233" r:id="rId37"/>
    <hyperlink ref="F235" r:id="rId38"/>
    <hyperlink ref="F237" r:id="rId39"/>
    <hyperlink ref="F239" r:id="rId40"/>
    <hyperlink ref="F243" r:id="rId41"/>
    <hyperlink ref="F247" r:id="rId42"/>
    <hyperlink ref="F251" r:id="rId43"/>
    <hyperlink ref="F253" r:id="rId44"/>
    <hyperlink ref="F255" r:id="rId45"/>
    <hyperlink ref="F257" r:id="rId46"/>
    <hyperlink ref="F259" r:id="rId47"/>
    <hyperlink ref="F261" r:id="rId48"/>
    <hyperlink ref="F263" r:id="rId49"/>
    <hyperlink ref="F265" r:id="rId50"/>
    <hyperlink ref="F268" r:id="rId51"/>
    <hyperlink ref="F271" r:id="rId52"/>
    <hyperlink ref="F275" r:id="rId53"/>
    <hyperlink ref="F278" r:id="rId54"/>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5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73"/>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95"/>
      <c r="M2" s="395"/>
      <c r="N2" s="395"/>
      <c r="O2" s="395"/>
      <c r="P2" s="395"/>
      <c r="Q2" s="395"/>
      <c r="R2" s="395"/>
      <c r="S2" s="395"/>
      <c r="T2" s="395"/>
      <c r="U2" s="395"/>
      <c r="V2" s="395"/>
      <c r="AT2" s="18" t="s">
        <v>95</v>
      </c>
    </row>
    <row r="3" spans="2:46" ht="6.95" customHeight="1">
      <c r="B3" s="19"/>
      <c r="C3" s="20"/>
      <c r="D3" s="20"/>
      <c r="E3" s="20"/>
      <c r="F3" s="20"/>
      <c r="G3" s="20"/>
      <c r="H3" s="20"/>
      <c r="I3" s="20"/>
      <c r="J3" s="20"/>
      <c r="K3" s="20"/>
      <c r="L3" s="21"/>
      <c r="AT3" s="18" t="s">
        <v>79</v>
      </c>
    </row>
    <row r="4" spans="2:46" ht="24.95" customHeight="1">
      <c r="B4" s="21"/>
      <c r="D4" s="22" t="s">
        <v>122</v>
      </c>
      <c r="L4" s="21"/>
      <c r="M4" s="91" t="s">
        <v>10</v>
      </c>
      <c r="AT4" s="18" t="s">
        <v>4</v>
      </c>
    </row>
    <row r="5" spans="2:46" ht="6.95" customHeight="1">
      <c r="B5" s="21"/>
      <c r="L5" s="21"/>
    </row>
    <row r="6" spans="2:46" ht="12" customHeight="1">
      <c r="B6" s="21"/>
      <c r="D6" s="28" t="s">
        <v>16</v>
      </c>
      <c r="L6" s="21"/>
    </row>
    <row r="7" spans="2:46" ht="16.5" customHeight="1">
      <c r="B7" s="21"/>
      <c r="E7" s="430" t="str">
        <f>'Rekapitulace stavby'!K6</f>
        <v>Byty BD Poštovní 648, Horní Slavkov</v>
      </c>
      <c r="F7" s="431"/>
      <c r="G7" s="431"/>
      <c r="H7" s="431"/>
      <c r="L7" s="21"/>
    </row>
    <row r="8" spans="2:46" ht="12" customHeight="1">
      <c r="B8" s="21"/>
      <c r="D8" s="28" t="s">
        <v>123</v>
      </c>
      <c r="L8" s="21"/>
    </row>
    <row r="9" spans="2:46" s="1" customFormat="1" ht="16.5" customHeight="1">
      <c r="B9" s="33"/>
      <c r="E9" s="430" t="s">
        <v>124</v>
      </c>
      <c r="F9" s="429"/>
      <c r="G9" s="429"/>
      <c r="H9" s="429"/>
      <c r="L9" s="33"/>
    </row>
    <row r="10" spans="2:46" s="1" customFormat="1" ht="12" customHeight="1">
      <c r="B10" s="33"/>
      <c r="D10" s="28" t="s">
        <v>125</v>
      </c>
      <c r="L10" s="33"/>
    </row>
    <row r="11" spans="2:46" s="1" customFormat="1" ht="16.5" customHeight="1">
      <c r="B11" s="33"/>
      <c r="E11" s="423" t="s">
        <v>2167</v>
      </c>
      <c r="F11" s="429"/>
      <c r="G11" s="429"/>
      <c r="H11" s="429"/>
      <c r="L11" s="33"/>
    </row>
    <row r="12" spans="2:46" s="1" customFormat="1">
      <c r="B12" s="33"/>
      <c r="L12" s="33"/>
    </row>
    <row r="13" spans="2:46" s="1" customFormat="1" ht="12" customHeight="1">
      <c r="B13" s="33"/>
      <c r="D13" s="28" t="s">
        <v>18</v>
      </c>
      <c r="F13" s="26" t="s">
        <v>19</v>
      </c>
      <c r="I13" s="28" t="s">
        <v>20</v>
      </c>
      <c r="J13" s="26" t="s">
        <v>19</v>
      </c>
      <c r="L13" s="33"/>
    </row>
    <row r="14" spans="2:46" s="1" customFormat="1" ht="12" customHeight="1">
      <c r="B14" s="33"/>
      <c r="D14" s="28" t="s">
        <v>21</v>
      </c>
      <c r="F14" s="26" t="s">
        <v>22</v>
      </c>
      <c r="I14" s="28" t="s">
        <v>23</v>
      </c>
      <c r="J14" s="50" t="str">
        <f>'Rekapitulace stavby'!AN8</f>
        <v>29. 8. 2022</v>
      </c>
      <c r="L14" s="33"/>
    </row>
    <row r="15" spans="2:46" s="1" customFormat="1" ht="10.9" customHeight="1">
      <c r="B15" s="33"/>
      <c r="L15" s="33"/>
    </row>
    <row r="16" spans="2:46" s="1" customFormat="1" ht="12" customHeight="1">
      <c r="B16" s="33"/>
      <c r="D16" s="28" t="s">
        <v>25</v>
      </c>
      <c r="I16" s="28" t="s">
        <v>26</v>
      </c>
      <c r="J16" s="26" t="s">
        <v>19</v>
      </c>
      <c r="L16" s="33"/>
    </row>
    <row r="17" spans="2:12" s="1" customFormat="1" ht="18" customHeight="1">
      <c r="B17" s="33"/>
      <c r="E17" s="26" t="s">
        <v>27</v>
      </c>
      <c r="I17" s="28" t="s">
        <v>28</v>
      </c>
      <c r="J17" s="26" t="s">
        <v>19</v>
      </c>
      <c r="L17" s="33"/>
    </row>
    <row r="18" spans="2:12" s="1" customFormat="1" ht="6.95" customHeight="1">
      <c r="B18" s="33"/>
      <c r="L18" s="33"/>
    </row>
    <row r="19" spans="2:12" s="1" customFormat="1" ht="12" customHeight="1">
      <c r="B19" s="33"/>
      <c r="D19" s="28" t="s">
        <v>29</v>
      </c>
      <c r="I19" s="28" t="s">
        <v>26</v>
      </c>
      <c r="J19" s="29" t="str">
        <f>'Rekapitulace stavby'!AN13</f>
        <v>Vyplň údaj</v>
      </c>
      <c r="L19" s="33"/>
    </row>
    <row r="20" spans="2:12" s="1" customFormat="1" ht="18" customHeight="1">
      <c r="B20" s="33"/>
      <c r="E20" s="432" t="str">
        <f>'Rekapitulace stavby'!E14</f>
        <v>Vyplň údaj</v>
      </c>
      <c r="F20" s="414"/>
      <c r="G20" s="414"/>
      <c r="H20" s="414"/>
      <c r="I20" s="28" t="s">
        <v>28</v>
      </c>
      <c r="J20" s="29" t="str">
        <f>'Rekapitulace stavby'!AN14</f>
        <v>Vyplň údaj</v>
      </c>
      <c r="L20" s="33"/>
    </row>
    <row r="21" spans="2:12" s="1" customFormat="1" ht="6.95" customHeight="1">
      <c r="B21" s="33"/>
      <c r="L21" s="33"/>
    </row>
    <row r="22" spans="2:12" s="1" customFormat="1" ht="12" customHeight="1">
      <c r="B22" s="33"/>
      <c r="D22" s="28" t="s">
        <v>31</v>
      </c>
      <c r="I22" s="28" t="s">
        <v>26</v>
      </c>
      <c r="J22" s="26" t="s">
        <v>19</v>
      </c>
      <c r="L22" s="33"/>
    </row>
    <row r="23" spans="2:12" s="1" customFormat="1" ht="18" customHeight="1">
      <c r="B23" s="33"/>
      <c r="E23" s="26" t="s">
        <v>32</v>
      </c>
      <c r="I23" s="28" t="s">
        <v>28</v>
      </c>
      <c r="J23" s="26" t="s">
        <v>19</v>
      </c>
      <c r="L23" s="33"/>
    </row>
    <row r="24" spans="2:12" s="1" customFormat="1" ht="6.95" customHeight="1">
      <c r="B24" s="33"/>
      <c r="L24" s="33"/>
    </row>
    <row r="25" spans="2:12" s="1" customFormat="1" ht="12" customHeight="1">
      <c r="B25" s="33"/>
      <c r="D25" s="28" t="s">
        <v>34</v>
      </c>
      <c r="I25" s="28" t="s">
        <v>26</v>
      </c>
      <c r="J25" s="26" t="s">
        <v>19</v>
      </c>
      <c r="L25" s="33"/>
    </row>
    <row r="26" spans="2:12" s="1" customFormat="1" ht="18" customHeight="1">
      <c r="B26" s="33"/>
      <c r="E26" s="26" t="s">
        <v>35</v>
      </c>
      <c r="I26" s="28" t="s">
        <v>28</v>
      </c>
      <c r="J26" s="26" t="s">
        <v>19</v>
      </c>
      <c r="L26" s="33"/>
    </row>
    <row r="27" spans="2:12" s="1" customFormat="1" ht="6.95" customHeight="1">
      <c r="B27" s="33"/>
      <c r="L27" s="33"/>
    </row>
    <row r="28" spans="2:12" s="1" customFormat="1" ht="12" customHeight="1">
      <c r="B28" s="33"/>
      <c r="D28" s="28" t="s">
        <v>36</v>
      </c>
      <c r="L28" s="33"/>
    </row>
    <row r="29" spans="2:12" s="7" customFormat="1" ht="16.5" customHeight="1">
      <c r="B29" s="92"/>
      <c r="E29" s="418" t="s">
        <v>19</v>
      </c>
      <c r="F29" s="418"/>
      <c r="G29" s="418"/>
      <c r="H29" s="418"/>
      <c r="L29" s="92"/>
    </row>
    <row r="30" spans="2:12" s="1" customFormat="1" ht="6.95" customHeight="1">
      <c r="B30" s="33"/>
      <c r="L30" s="33"/>
    </row>
    <row r="31" spans="2:12" s="1" customFormat="1" ht="6.95" customHeight="1">
      <c r="B31" s="33"/>
      <c r="D31" s="51"/>
      <c r="E31" s="51"/>
      <c r="F31" s="51"/>
      <c r="G31" s="51"/>
      <c r="H31" s="51"/>
      <c r="I31" s="51"/>
      <c r="J31" s="51"/>
      <c r="K31" s="51"/>
      <c r="L31" s="33"/>
    </row>
    <row r="32" spans="2:12" s="1" customFormat="1" ht="25.35" customHeight="1">
      <c r="B32" s="33"/>
      <c r="D32" s="93" t="s">
        <v>38</v>
      </c>
      <c r="J32" s="64">
        <f>ROUND(J91, 2)</f>
        <v>0</v>
      </c>
      <c r="L32" s="33"/>
    </row>
    <row r="33" spans="2:12" s="1" customFormat="1" ht="6.95" customHeight="1">
      <c r="B33" s="33"/>
      <c r="D33" s="51"/>
      <c r="E33" s="51"/>
      <c r="F33" s="51"/>
      <c r="G33" s="51"/>
      <c r="H33" s="51"/>
      <c r="I33" s="51"/>
      <c r="J33" s="51"/>
      <c r="K33" s="51"/>
      <c r="L33" s="33"/>
    </row>
    <row r="34" spans="2:12" s="1" customFormat="1" ht="14.45" customHeight="1">
      <c r="B34" s="33"/>
      <c r="F34" s="36" t="s">
        <v>40</v>
      </c>
      <c r="I34" s="36" t="s">
        <v>39</v>
      </c>
      <c r="J34" s="36" t="s">
        <v>41</v>
      </c>
      <c r="L34" s="33"/>
    </row>
    <row r="35" spans="2:12" s="1" customFormat="1" ht="14.45" customHeight="1">
      <c r="B35" s="33"/>
      <c r="D35" s="53" t="s">
        <v>42</v>
      </c>
      <c r="E35" s="28" t="s">
        <v>43</v>
      </c>
      <c r="F35" s="84">
        <f>ROUND((SUM(BE91:BE172)),  2)</f>
        <v>0</v>
      </c>
      <c r="I35" s="94">
        <v>0.21</v>
      </c>
      <c r="J35" s="84">
        <f>ROUND(((SUM(BE91:BE172))*I35),  2)</f>
        <v>0</v>
      </c>
      <c r="L35" s="33"/>
    </row>
    <row r="36" spans="2:12" s="1" customFormat="1" ht="14.45" customHeight="1">
      <c r="B36" s="33"/>
      <c r="E36" s="28" t="s">
        <v>44</v>
      </c>
      <c r="F36" s="84">
        <f>ROUND((SUM(BF91:BF172)),  2)</f>
        <v>0</v>
      </c>
      <c r="I36" s="94">
        <v>0.15</v>
      </c>
      <c r="J36" s="84">
        <f>ROUND(((SUM(BF91:BF172))*I36),  2)</f>
        <v>0</v>
      </c>
      <c r="L36" s="33"/>
    </row>
    <row r="37" spans="2:12" s="1" customFormat="1" ht="14.45" hidden="1" customHeight="1">
      <c r="B37" s="33"/>
      <c r="E37" s="28" t="s">
        <v>45</v>
      </c>
      <c r="F37" s="84">
        <f>ROUND((SUM(BG91:BG172)),  2)</f>
        <v>0</v>
      </c>
      <c r="I37" s="94">
        <v>0.21</v>
      </c>
      <c r="J37" s="84">
        <f>0</f>
        <v>0</v>
      </c>
      <c r="L37" s="33"/>
    </row>
    <row r="38" spans="2:12" s="1" customFormat="1" ht="14.45" hidden="1" customHeight="1">
      <c r="B38" s="33"/>
      <c r="E38" s="28" t="s">
        <v>46</v>
      </c>
      <c r="F38" s="84">
        <f>ROUND((SUM(BH91:BH172)),  2)</f>
        <v>0</v>
      </c>
      <c r="I38" s="94">
        <v>0.15</v>
      </c>
      <c r="J38" s="84">
        <f>0</f>
        <v>0</v>
      </c>
      <c r="L38" s="33"/>
    </row>
    <row r="39" spans="2:12" s="1" customFormat="1" ht="14.45" hidden="1" customHeight="1">
      <c r="B39" s="33"/>
      <c r="E39" s="28" t="s">
        <v>47</v>
      </c>
      <c r="F39" s="84">
        <f>ROUND((SUM(BI91:BI172)),  2)</f>
        <v>0</v>
      </c>
      <c r="I39" s="94">
        <v>0</v>
      </c>
      <c r="J39" s="84">
        <f>0</f>
        <v>0</v>
      </c>
      <c r="L39" s="33"/>
    </row>
    <row r="40" spans="2:12" s="1" customFormat="1" ht="6.95" customHeight="1">
      <c r="B40" s="33"/>
      <c r="L40" s="33"/>
    </row>
    <row r="41" spans="2:12" s="1" customFormat="1" ht="25.35" customHeight="1">
      <c r="B41" s="33"/>
      <c r="C41" s="95"/>
      <c r="D41" s="96" t="s">
        <v>48</v>
      </c>
      <c r="E41" s="55"/>
      <c r="F41" s="55"/>
      <c r="G41" s="97" t="s">
        <v>49</v>
      </c>
      <c r="H41" s="98" t="s">
        <v>50</v>
      </c>
      <c r="I41" s="55"/>
      <c r="J41" s="99">
        <f>SUM(J32:J39)</f>
        <v>0</v>
      </c>
      <c r="K41" s="100"/>
      <c r="L41" s="33"/>
    </row>
    <row r="42" spans="2:12" s="1" customFormat="1" ht="14.45" customHeight="1">
      <c r="B42" s="42"/>
      <c r="C42" s="43"/>
      <c r="D42" s="43"/>
      <c r="E42" s="43"/>
      <c r="F42" s="43"/>
      <c r="G42" s="43"/>
      <c r="H42" s="43"/>
      <c r="I42" s="43"/>
      <c r="J42" s="43"/>
      <c r="K42" s="43"/>
      <c r="L42" s="33"/>
    </row>
    <row r="46" spans="2:12" s="1" customFormat="1" ht="6.95" customHeight="1">
      <c r="B46" s="44"/>
      <c r="C46" s="45"/>
      <c r="D46" s="45"/>
      <c r="E46" s="45"/>
      <c r="F46" s="45"/>
      <c r="G46" s="45"/>
      <c r="H46" s="45"/>
      <c r="I46" s="45"/>
      <c r="J46" s="45"/>
      <c r="K46" s="45"/>
      <c r="L46" s="33"/>
    </row>
    <row r="47" spans="2:12" s="1" customFormat="1" ht="24.95" customHeight="1">
      <c r="B47" s="33"/>
      <c r="C47" s="22" t="s">
        <v>127</v>
      </c>
      <c r="L47" s="33"/>
    </row>
    <row r="48" spans="2:12" s="1" customFormat="1" ht="6.95" customHeight="1">
      <c r="B48" s="33"/>
      <c r="L48" s="33"/>
    </row>
    <row r="49" spans="2:47" s="1" customFormat="1" ht="12" customHeight="1">
      <c r="B49" s="33"/>
      <c r="C49" s="28" t="s">
        <v>16</v>
      </c>
      <c r="L49" s="33"/>
    </row>
    <row r="50" spans="2:47" s="1" customFormat="1" ht="16.5" customHeight="1">
      <c r="B50" s="33"/>
      <c r="E50" s="430" t="str">
        <f>E7</f>
        <v>Byty BD Poštovní 648, Horní Slavkov</v>
      </c>
      <c r="F50" s="431"/>
      <c r="G50" s="431"/>
      <c r="H50" s="431"/>
      <c r="L50" s="33"/>
    </row>
    <row r="51" spans="2:47" ht="12" customHeight="1">
      <c r="B51" s="21"/>
      <c r="C51" s="28" t="s">
        <v>123</v>
      </c>
      <c r="L51" s="21"/>
    </row>
    <row r="52" spans="2:47" s="1" customFormat="1" ht="16.5" customHeight="1">
      <c r="B52" s="33"/>
      <c r="E52" s="430" t="s">
        <v>124</v>
      </c>
      <c r="F52" s="429"/>
      <c r="G52" s="429"/>
      <c r="H52" s="429"/>
      <c r="L52" s="33"/>
    </row>
    <row r="53" spans="2:47" s="1" customFormat="1" ht="12" customHeight="1">
      <c r="B53" s="33"/>
      <c r="C53" s="28" t="s">
        <v>125</v>
      </c>
      <c r="L53" s="33"/>
    </row>
    <row r="54" spans="2:47" s="1" customFormat="1" ht="16.5" customHeight="1">
      <c r="B54" s="33"/>
      <c r="E54" s="423" t="str">
        <f>E11</f>
        <v>Uzn4 - Zařizovací předměty</v>
      </c>
      <c r="F54" s="429"/>
      <c r="G54" s="429"/>
      <c r="H54" s="429"/>
      <c r="L54" s="33"/>
    </row>
    <row r="55" spans="2:47" s="1" customFormat="1" ht="6.95" customHeight="1">
      <c r="B55" s="33"/>
      <c r="L55" s="33"/>
    </row>
    <row r="56" spans="2:47" s="1" customFormat="1" ht="12" customHeight="1">
      <c r="B56" s="33"/>
      <c r="C56" s="28" t="s">
        <v>21</v>
      </c>
      <c r="F56" s="26" t="str">
        <f>F14</f>
        <v>Horní Slavkov, Poštovní 648</v>
      </c>
      <c r="I56" s="28" t="s">
        <v>23</v>
      </c>
      <c r="J56" s="50" t="str">
        <f>IF(J14="","",J14)</f>
        <v>29. 8. 2022</v>
      </c>
      <c r="L56" s="33"/>
    </row>
    <row r="57" spans="2:47" s="1" customFormat="1" ht="6.95" customHeight="1">
      <c r="B57" s="33"/>
      <c r="L57" s="33"/>
    </row>
    <row r="58" spans="2:47" s="1" customFormat="1" ht="15.2" customHeight="1">
      <c r="B58" s="33"/>
      <c r="C58" s="28" t="s">
        <v>25</v>
      </c>
      <c r="F58" s="26" t="str">
        <f>E17</f>
        <v>Město Horní Slavkov</v>
      </c>
      <c r="I58" s="28" t="s">
        <v>31</v>
      </c>
      <c r="J58" s="31" t="str">
        <f>E23</f>
        <v>CENTRA STAV s.r.o.</v>
      </c>
      <c r="L58" s="33"/>
    </row>
    <row r="59" spans="2:47" s="1" customFormat="1" ht="15.2" customHeight="1">
      <c r="B59" s="33"/>
      <c r="C59" s="28" t="s">
        <v>29</v>
      </c>
      <c r="F59" s="26" t="str">
        <f>IF(E20="","",E20)</f>
        <v>Vyplň údaj</v>
      </c>
      <c r="I59" s="28" t="s">
        <v>34</v>
      </c>
      <c r="J59" s="31" t="str">
        <f>E26</f>
        <v>Michal Kubelka</v>
      </c>
      <c r="L59" s="33"/>
    </row>
    <row r="60" spans="2:47" s="1" customFormat="1" ht="10.35" customHeight="1">
      <c r="B60" s="33"/>
      <c r="L60" s="33"/>
    </row>
    <row r="61" spans="2:47" s="1" customFormat="1" ht="29.25" customHeight="1">
      <c r="B61" s="33"/>
      <c r="C61" s="101" t="s">
        <v>128</v>
      </c>
      <c r="D61" s="95"/>
      <c r="E61" s="95"/>
      <c r="F61" s="95"/>
      <c r="G61" s="95"/>
      <c r="H61" s="95"/>
      <c r="I61" s="95"/>
      <c r="J61" s="102" t="s">
        <v>129</v>
      </c>
      <c r="K61" s="95"/>
      <c r="L61" s="33"/>
    </row>
    <row r="62" spans="2:47" s="1" customFormat="1" ht="10.35" customHeight="1">
      <c r="B62" s="33"/>
      <c r="L62" s="33"/>
    </row>
    <row r="63" spans="2:47" s="1" customFormat="1" ht="22.9" customHeight="1">
      <c r="B63" s="33"/>
      <c r="C63" s="103" t="s">
        <v>70</v>
      </c>
      <c r="J63" s="64">
        <f>J91</f>
        <v>0</v>
      </c>
      <c r="L63" s="33"/>
      <c r="AU63" s="18" t="s">
        <v>130</v>
      </c>
    </row>
    <row r="64" spans="2:47" s="8" customFormat="1" ht="24.95" customHeight="1">
      <c r="B64" s="104"/>
      <c r="D64" s="105" t="s">
        <v>131</v>
      </c>
      <c r="E64" s="106"/>
      <c r="F64" s="106"/>
      <c r="G64" s="106"/>
      <c r="H64" s="106"/>
      <c r="I64" s="106"/>
      <c r="J64" s="107">
        <f>J92</f>
        <v>0</v>
      </c>
      <c r="L64" s="104"/>
    </row>
    <row r="65" spans="2:12" s="9" customFormat="1" ht="19.899999999999999" customHeight="1">
      <c r="B65" s="108"/>
      <c r="D65" s="109" t="s">
        <v>137</v>
      </c>
      <c r="E65" s="110"/>
      <c r="F65" s="110"/>
      <c r="G65" s="110"/>
      <c r="H65" s="110"/>
      <c r="I65" s="110"/>
      <c r="J65" s="111">
        <f>J93</f>
        <v>0</v>
      </c>
      <c r="L65" s="108"/>
    </row>
    <row r="66" spans="2:12" s="8" customFormat="1" ht="24.95" customHeight="1">
      <c r="B66" s="104"/>
      <c r="D66" s="105" t="s">
        <v>139</v>
      </c>
      <c r="E66" s="106"/>
      <c r="F66" s="106"/>
      <c r="G66" s="106"/>
      <c r="H66" s="106"/>
      <c r="I66" s="106"/>
      <c r="J66" s="107">
        <f>J105</f>
        <v>0</v>
      </c>
      <c r="L66" s="104"/>
    </row>
    <row r="67" spans="2:12" s="9" customFormat="1" ht="19.899999999999999" customHeight="1">
      <c r="B67" s="108"/>
      <c r="D67" s="109" t="s">
        <v>1934</v>
      </c>
      <c r="E67" s="110"/>
      <c r="F67" s="110"/>
      <c r="G67" s="110"/>
      <c r="H67" s="110"/>
      <c r="I67" s="110"/>
      <c r="J67" s="111">
        <f>J106</f>
        <v>0</v>
      </c>
      <c r="L67" s="108"/>
    </row>
    <row r="68" spans="2:12" s="9" customFormat="1" ht="19.899999999999999" customHeight="1">
      <c r="B68" s="108"/>
      <c r="D68" s="109" t="s">
        <v>1778</v>
      </c>
      <c r="E68" s="110"/>
      <c r="F68" s="110"/>
      <c r="G68" s="110"/>
      <c r="H68" s="110"/>
      <c r="I68" s="110"/>
      <c r="J68" s="111">
        <f>J113</f>
        <v>0</v>
      </c>
      <c r="L68" s="108"/>
    </row>
    <row r="69" spans="2:12" s="9" customFormat="1" ht="19.899999999999999" customHeight="1">
      <c r="B69" s="108"/>
      <c r="D69" s="109" t="s">
        <v>2168</v>
      </c>
      <c r="E69" s="110"/>
      <c r="F69" s="110"/>
      <c r="G69" s="110"/>
      <c r="H69" s="110"/>
      <c r="I69" s="110"/>
      <c r="J69" s="111">
        <f>J168</f>
        <v>0</v>
      </c>
      <c r="L69" s="108"/>
    </row>
    <row r="70" spans="2:12" s="1" customFormat="1" ht="21.75" customHeight="1">
      <c r="B70" s="33"/>
      <c r="L70" s="33"/>
    </row>
    <row r="71" spans="2:12" s="1" customFormat="1" ht="6.95" customHeight="1">
      <c r="B71" s="42"/>
      <c r="C71" s="43"/>
      <c r="D71" s="43"/>
      <c r="E71" s="43"/>
      <c r="F71" s="43"/>
      <c r="G71" s="43"/>
      <c r="H71" s="43"/>
      <c r="I71" s="43"/>
      <c r="J71" s="43"/>
      <c r="K71" s="43"/>
      <c r="L71" s="33"/>
    </row>
    <row r="75" spans="2:12" s="1" customFormat="1" ht="6.95" customHeight="1">
      <c r="B75" s="44"/>
      <c r="C75" s="45"/>
      <c r="D75" s="45"/>
      <c r="E75" s="45"/>
      <c r="F75" s="45"/>
      <c r="G75" s="45"/>
      <c r="H75" s="45"/>
      <c r="I75" s="45"/>
      <c r="J75" s="45"/>
      <c r="K75" s="45"/>
      <c r="L75" s="33"/>
    </row>
    <row r="76" spans="2:12" s="1" customFormat="1" ht="24.95" customHeight="1">
      <c r="B76" s="33"/>
      <c r="C76" s="22" t="s">
        <v>151</v>
      </c>
      <c r="L76" s="33"/>
    </row>
    <row r="77" spans="2:12" s="1" customFormat="1" ht="6.95" customHeight="1">
      <c r="B77" s="33"/>
      <c r="L77" s="33"/>
    </row>
    <row r="78" spans="2:12" s="1" customFormat="1" ht="12" customHeight="1">
      <c r="B78" s="33"/>
      <c r="C78" s="28" t="s">
        <v>16</v>
      </c>
      <c r="L78" s="33"/>
    </row>
    <row r="79" spans="2:12" s="1" customFormat="1" ht="16.5" customHeight="1">
      <c r="B79" s="33"/>
      <c r="E79" s="430" t="str">
        <f>E7</f>
        <v>Byty BD Poštovní 648, Horní Slavkov</v>
      </c>
      <c r="F79" s="431"/>
      <c r="G79" s="431"/>
      <c r="H79" s="431"/>
      <c r="L79" s="33"/>
    </row>
    <row r="80" spans="2:12" ht="12" customHeight="1">
      <c r="B80" s="21"/>
      <c r="C80" s="28" t="s">
        <v>123</v>
      </c>
      <c r="L80" s="21"/>
    </row>
    <row r="81" spans="2:65" s="1" customFormat="1" ht="16.5" customHeight="1">
      <c r="B81" s="33"/>
      <c r="E81" s="430" t="s">
        <v>124</v>
      </c>
      <c r="F81" s="429"/>
      <c r="G81" s="429"/>
      <c r="H81" s="429"/>
      <c r="L81" s="33"/>
    </row>
    <row r="82" spans="2:65" s="1" customFormat="1" ht="12" customHeight="1">
      <c r="B82" s="33"/>
      <c r="C82" s="28" t="s">
        <v>125</v>
      </c>
      <c r="L82" s="33"/>
    </row>
    <row r="83" spans="2:65" s="1" customFormat="1" ht="16.5" customHeight="1">
      <c r="B83" s="33"/>
      <c r="E83" s="423" t="str">
        <f>E11</f>
        <v>Uzn4 - Zařizovací předměty</v>
      </c>
      <c r="F83" s="429"/>
      <c r="G83" s="429"/>
      <c r="H83" s="429"/>
      <c r="L83" s="33"/>
    </row>
    <row r="84" spans="2:65" s="1" customFormat="1" ht="6.95" customHeight="1">
      <c r="B84" s="33"/>
      <c r="L84" s="33"/>
    </row>
    <row r="85" spans="2:65" s="1" customFormat="1" ht="12" customHeight="1">
      <c r="B85" s="33"/>
      <c r="C85" s="28" t="s">
        <v>21</v>
      </c>
      <c r="F85" s="26" t="str">
        <f>F14</f>
        <v>Horní Slavkov, Poštovní 648</v>
      </c>
      <c r="I85" s="28" t="s">
        <v>23</v>
      </c>
      <c r="J85" s="50" t="str">
        <f>IF(J14="","",J14)</f>
        <v>29. 8. 2022</v>
      </c>
      <c r="L85" s="33"/>
    </row>
    <row r="86" spans="2:65" s="1" customFormat="1" ht="6.95" customHeight="1">
      <c r="B86" s="33"/>
      <c r="L86" s="33"/>
    </row>
    <row r="87" spans="2:65" s="1" customFormat="1" ht="15.2" customHeight="1">
      <c r="B87" s="33"/>
      <c r="C87" s="28" t="s">
        <v>25</v>
      </c>
      <c r="F87" s="26" t="str">
        <f>E17</f>
        <v>Město Horní Slavkov</v>
      </c>
      <c r="I87" s="28" t="s">
        <v>31</v>
      </c>
      <c r="J87" s="31" t="str">
        <f>E23</f>
        <v>CENTRA STAV s.r.o.</v>
      </c>
      <c r="L87" s="33"/>
    </row>
    <row r="88" spans="2:65" s="1" customFormat="1" ht="15.2" customHeight="1">
      <c r="B88" s="33"/>
      <c r="C88" s="28" t="s">
        <v>29</v>
      </c>
      <c r="F88" s="26" t="str">
        <f>IF(E20="","",E20)</f>
        <v>Vyplň údaj</v>
      </c>
      <c r="I88" s="28" t="s">
        <v>34</v>
      </c>
      <c r="J88" s="31" t="str">
        <f>E26</f>
        <v>Michal Kubelka</v>
      </c>
      <c r="L88" s="33"/>
    </row>
    <row r="89" spans="2:65" s="1" customFormat="1" ht="10.35" customHeight="1">
      <c r="B89" s="33"/>
      <c r="L89" s="33"/>
    </row>
    <row r="90" spans="2:65" s="10" customFormat="1" ht="29.25" customHeight="1">
      <c r="B90" s="112"/>
      <c r="C90" s="113" t="s">
        <v>152</v>
      </c>
      <c r="D90" s="114" t="s">
        <v>57</v>
      </c>
      <c r="E90" s="114" t="s">
        <v>53</v>
      </c>
      <c r="F90" s="114" t="s">
        <v>54</v>
      </c>
      <c r="G90" s="114" t="s">
        <v>153</v>
      </c>
      <c r="H90" s="114" t="s">
        <v>154</v>
      </c>
      <c r="I90" s="114" t="s">
        <v>155</v>
      </c>
      <c r="J90" s="114" t="s">
        <v>129</v>
      </c>
      <c r="K90" s="115" t="s">
        <v>156</v>
      </c>
      <c r="L90" s="112"/>
      <c r="M90" s="57" t="s">
        <v>19</v>
      </c>
      <c r="N90" s="58" t="s">
        <v>42</v>
      </c>
      <c r="O90" s="58" t="s">
        <v>157</v>
      </c>
      <c r="P90" s="58" t="s">
        <v>158</v>
      </c>
      <c r="Q90" s="58" t="s">
        <v>159</v>
      </c>
      <c r="R90" s="58" t="s">
        <v>160</v>
      </c>
      <c r="S90" s="58" t="s">
        <v>161</v>
      </c>
      <c r="T90" s="59" t="s">
        <v>162</v>
      </c>
    </row>
    <row r="91" spans="2:65" s="1" customFormat="1" ht="22.9" customHeight="1">
      <c r="B91" s="33"/>
      <c r="C91" s="62" t="s">
        <v>163</v>
      </c>
      <c r="J91" s="116">
        <f>BK91</f>
        <v>0</v>
      </c>
      <c r="L91" s="33"/>
      <c r="M91" s="60"/>
      <c r="N91" s="51"/>
      <c r="O91" s="51"/>
      <c r="P91" s="117">
        <f>P92+P105</f>
        <v>0</v>
      </c>
      <c r="Q91" s="51"/>
      <c r="R91" s="117">
        <f>R92+R105</f>
        <v>0.66122000000000003</v>
      </c>
      <c r="S91" s="51"/>
      <c r="T91" s="118">
        <f>T92+T105</f>
        <v>0.45425000000000004</v>
      </c>
      <c r="AT91" s="18" t="s">
        <v>71</v>
      </c>
      <c r="AU91" s="18" t="s">
        <v>130</v>
      </c>
      <c r="BK91" s="119">
        <f>BK92+BK105</f>
        <v>0</v>
      </c>
    </row>
    <row r="92" spans="2:65" s="11" customFormat="1" ht="25.9" customHeight="1">
      <c r="B92" s="120"/>
      <c r="D92" s="121" t="s">
        <v>71</v>
      </c>
      <c r="E92" s="122" t="s">
        <v>164</v>
      </c>
      <c r="F92" s="122" t="s">
        <v>165</v>
      </c>
      <c r="I92" s="123"/>
      <c r="J92" s="124">
        <f>BK92</f>
        <v>0</v>
      </c>
      <c r="L92" s="120"/>
      <c r="M92" s="125"/>
      <c r="P92" s="126">
        <f>P93</f>
        <v>0</v>
      </c>
      <c r="R92" s="126">
        <f>R93</f>
        <v>0</v>
      </c>
      <c r="T92" s="127">
        <f>T93</f>
        <v>0</v>
      </c>
      <c r="AR92" s="121" t="s">
        <v>79</v>
      </c>
      <c r="AT92" s="128" t="s">
        <v>71</v>
      </c>
      <c r="AU92" s="128" t="s">
        <v>72</v>
      </c>
      <c r="AY92" s="121" t="s">
        <v>166</v>
      </c>
      <c r="BK92" s="129">
        <f>BK93</f>
        <v>0</v>
      </c>
    </row>
    <row r="93" spans="2:65" s="11" customFormat="1" ht="22.9" customHeight="1">
      <c r="B93" s="120"/>
      <c r="D93" s="121" t="s">
        <v>71</v>
      </c>
      <c r="E93" s="130" t="s">
        <v>970</v>
      </c>
      <c r="F93" s="130" t="s">
        <v>971</v>
      </c>
      <c r="I93" s="123"/>
      <c r="J93" s="131">
        <f>BK93</f>
        <v>0</v>
      </c>
      <c r="L93" s="120"/>
      <c r="M93" s="125"/>
      <c r="P93" s="126">
        <f>SUM(P94:P104)</f>
        <v>0</v>
      </c>
      <c r="R93" s="126">
        <f>SUM(R94:R104)</f>
        <v>0</v>
      </c>
      <c r="T93" s="127">
        <f>SUM(T94:T104)</f>
        <v>0</v>
      </c>
      <c r="AR93" s="121" t="s">
        <v>79</v>
      </c>
      <c r="AT93" s="128" t="s">
        <v>71</v>
      </c>
      <c r="AU93" s="128" t="s">
        <v>79</v>
      </c>
      <c r="AY93" s="121" t="s">
        <v>166</v>
      </c>
      <c r="BK93" s="129">
        <f>SUM(BK94:BK104)</f>
        <v>0</v>
      </c>
    </row>
    <row r="94" spans="2:65" s="1" customFormat="1" ht="16.5" customHeight="1">
      <c r="B94" s="33"/>
      <c r="C94" s="132" t="s">
        <v>79</v>
      </c>
      <c r="D94" s="132" t="s">
        <v>168</v>
      </c>
      <c r="E94" s="133" t="s">
        <v>973</v>
      </c>
      <c r="F94" s="134" t="s">
        <v>974</v>
      </c>
      <c r="G94" s="135" t="s">
        <v>197</v>
      </c>
      <c r="H94" s="136">
        <v>0.45400000000000001</v>
      </c>
      <c r="I94" s="137"/>
      <c r="J94" s="138">
        <f>ROUND(I94*H94,2)</f>
        <v>0</v>
      </c>
      <c r="K94" s="134" t="s">
        <v>172</v>
      </c>
      <c r="L94" s="33"/>
      <c r="M94" s="139" t="s">
        <v>19</v>
      </c>
      <c r="N94" s="140" t="s">
        <v>44</v>
      </c>
      <c r="P94" s="141">
        <f>O94*H94</f>
        <v>0</v>
      </c>
      <c r="Q94" s="141">
        <v>0</v>
      </c>
      <c r="R94" s="141">
        <f>Q94*H94</f>
        <v>0</v>
      </c>
      <c r="S94" s="141">
        <v>0</v>
      </c>
      <c r="T94" s="142">
        <f>S94*H94</f>
        <v>0</v>
      </c>
      <c r="AR94" s="143" t="s">
        <v>173</v>
      </c>
      <c r="AT94" s="143" t="s">
        <v>168</v>
      </c>
      <c r="AU94" s="143" t="s">
        <v>85</v>
      </c>
      <c r="AY94" s="18" t="s">
        <v>166</v>
      </c>
      <c r="BE94" s="144">
        <f>IF(N94="základní",J94,0)</f>
        <v>0</v>
      </c>
      <c r="BF94" s="144">
        <f>IF(N94="snížená",J94,0)</f>
        <v>0</v>
      </c>
      <c r="BG94" s="144">
        <f>IF(N94="zákl. přenesená",J94,0)</f>
        <v>0</v>
      </c>
      <c r="BH94" s="144">
        <f>IF(N94="sníž. přenesená",J94,0)</f>
        <v>0</v>
      </c>
      <c r="BI94" s="144">
        <f>IF(N94="nulová",J94,0)</f>
        <v>0</v>
      </c>
      <c r="BJ94" s="18" t="s">
        <v>85</v>
      </c>
      <c r="BK94" s="144">
        <f>ROUND(I94*H94,2)</f>
        <v>0</v>
      </c>
      <c r="BL94" s="18" t="s">
        <v>173</v>
      </c>
      <c r="BM94" s="143" t="s">
        <v>2169</v>
      </c>
    </row>
    <row r="95" spans="2:65" s="1" customFormat="1">
      <c r="B95" s="33"/>
      <c r="D95" s="145" t="s">
        <v>175</v>
      </c>
      <c r="F95" s="146" t="s">
        <v>976</v>
      </c>
      <c r="I95" s="147"/>
      <c r="L95" s="33"/>
      <c r="M95" s="148"/>
      <c r="T95" s="54"/>
      <c r="AT95" s="18" t="s">
        <v>175</v>
      </c>
      <c r="AU95" s="18" t="s">
        <v>85</v>
      </c>
    </row>
    <row r="96" spans="2:65" s="1" customFormat="1" ht="24.2" customHeight="1">
      <c r="B96" s="33"/>
      <c r="C96" s="132" t="s">
        <v>85</v>
      </c>
      <c r="D96" s="132" t="s">
        <v>168</v>
      </c>
      <c r="E96" s="133" t="s">
        <v>978</v>
      </c>
      <c r="F96" s="134" t="s">
        <v>979</v>
      </c>
      <c r="G96" s="135" t="s">
        <v>197</v>
      </c>
      <c r="H96" s="136">
        <v>0.45400000000000001</v>
      </c>
      <c r="I96" s="137"/>
      <c r="J96" s="138">
        <f>ROUND(I96*H96,2)</f>
        <v>0</v>
      </c>
      <c r="K96" s="134" t="s">
        <v>172</v>
      </c>
      <c r="L96" s="33"/>
      <c r="M96" s="139" t="s">
        <v>19</v>
      </c>
      <c r="N96" s="140" t="s">
        <v>44</v>
      </c>
      <c r="P96" s="141">
        <f>O96*H96</f>
        <v>0</v>
      </c>
      <c r="Q96" s="141">
        <v>0</v>
      </c>
      <c r="R96" s="141">
        <f>Q96*H96</f>
        <v>0</v>
      </c>
      <c r="S96" s="141">
        <v>0</v>
      </c>
      <c r="T96" s="142">
        <f>S96*H96</f>
        <v>0</v>
      </c>
      <c r="AR96" s="143" t="s">
        <v>173</v>
      </c>
      <c r="AT96" s="143" t="s">
        <v>168</v>
      </c>
      <c r="AU96" s="143" t="s">
        <v>85</v>
      </c>
      <c r="AY96" s="18" t="s">
        <v>166</v>
      </c>
      <c r="BE96" s="144">
        <f>IF(N96="základní",J96,0)</f>
        <v>0</v>
      </c>
      <c r="BF96" s="144">
        <f>IF(N96="snížená",J96,0)</f>
        <v>0</v>
      </c>
      <c r="BG96" s="144">
        <f>IF(N96="zákl. přenesená",J96,0)</f>
        <v>0</v>
      </c>
      <c r="BH96" s="144">
        <f>IF(N96="sníž. přenesená",J96,0)</f>
        <v>0</v>
      </c>
      <c r="BI96" s="144">
        <f>IF(N96="nulová",J96,0)</f>
        <v>0</v>
      </c>
      <c r="BJ96" s="18" t="s">
        <v>85</v>
      </c>
      <c r="BK96" s="144">
        <f>ROUND(I96*H96,2)</f>
        <v>0</v>
      </c>
      <c r="BL96" s="18" t="s">
        <v>173</v>
      </c>
      <c r="BM96" s="143" t="s">
        <v>2170</v>
      </c>
    </row>
    <row r="97" spans="2:65" s="1" customFormat="1">
      <c r="B97" s="33"/>
      <c r="D97" s="145" t="s">
        <v>175</v>
      </c>
      <c r="F97" s="146" t="s">
        <v>981</v>
      </c>
      <c r="I97" s="147"/>
      <c r="L97" s="33"/>
      <c r="M97" s="148"/>
      <c r="T97" s="54"/>
      <c r="AT97" s="18" t="s">
        <v>175</v>
      </c>
      <c r="AU97" s="18" t="s">
        <v>85</v>
      </c>
    </row>
    <row r="98" spans="2:65" s="1" customFormat="1" ht="21.75" customHeight="1">
      <c r="B98" s="33"/>
      <c r="C98" s="132" t="s">
        <v>184</v>
      </c>
      <c r="D98" s="132" t="s">
        <v>168</v>
      </c>
      <c r="E98" s="133" t="s">
        <v>983</v>
      </c>
      <c r="F98" s="134" t="s">
        <v>984</v>
      </c>
      <c r="G98" s="135" t="s">
        <v>197</v>
      </c>
      <c r="H98" s="136">
        <v>0.45400000000000001</v>
      </c>
      <c r="I98" s="137"/>
      <c r="J98" s="138">
        <f>ROUND(I98*H98,2)</f>
        <v>0</v>
      </c>
      <c r="K98" s="134" t="s">
        <v>172</v>
      </c>
      <c r="L98" s="33"/>
      <c r="M98" s="139" t="s">
        <v>19</v>
      </c>
      <c r="N98" s="140" t="s">
        <v>44</v>
      </c>
      <c r="P98" s="141">
        <f>O98*H98</f>
        <v>0</v>
      </c>
      <c r="Q98" s="141">
        <v>0</v>
      </c>
      <c r="R98" s="141">
        <f>Q98*H98</f>
        <v>0</v>
      </c>
      <c r="S98" s="141">
        <v>0</v>
      </c>
      <c r="T98" s="142">
        <f>S98*H98</f>
        <v>0</v>
      </c>
      <c r="AR98" s="143" t="s">
        <v>173</v>
      </c>
      <c r="AT98" s="143" t="s">
        <v>168</v>
      </c>
      <c r="AU98" s="143" t="s">
        <v>85</v>
      </c>
      <c r="AY98" s="18" t="s">
        <v>166</v>
      </c>
      <c r="BE98" s="144">
        <f>IF(N98="základní",J98,0)</f>
        <v>0</v>
      </c>
      <c r="BF98" s="144">
        <f>IF(N98="snížená",J98,0)</f>
        <v>0</v>
      </c>
      <c r="BG98" s="144">
        <f>IF(N98="zákl. přenesená",J98,0)</f>
        <v>0</v>
      </c>
      <c r="BH98" s="144">
        <f>IF(N98="sníž. přenesená",J98,0)</f>
        <v>0</v>
      </c>
      <c r="BI98" s="144">
        <f>IF(N98="nulová",J98,0)</f>
        <v>0</v>
      </c>
      <c r="BJ98" s="18" t="s">
        <v>85</v>
      </c>
      <c r="BK98" s="144">
        <f>ROUND(I98*H98,2)</f>
        <v>0</v>
      </c>
      <c r="BL98" s="18" t="s">
        <v>173</v>
      </c>
      <c r="BM98" s="143" t="s">
        <v>2171</v>
      </c>
    </row>
    <row r="99" spans="2:65" s="1" customFormat="1">
      <c r="B99" s="33"/>
      <c r="D99" s="145" t="s">
        <v>175</v>
      </c>
      <c r="F99" s="146" t="s">
        <v>986</v>
      </c>
      <c r="I99" s="147"/>
      <c r="L99" s="33"/>
      <c r="M99" s="148"/>
      <c r="T99" s="54"/>
      <c r="AT99" s="18" t="s">
        <v>175</v>
      </c>
      <c r="AU99" s="18" t="s">
        <v>85</v>
      </c>
    </row>
    <row r="100" spans="2:65" s="1" customFormat="1" ht="24.2" customHeight="1">
      <c r="B100" s="33"/>
      <c r="C100" s="132" t="s">
        <v>173</v>
      </c>
      <c r="D100" s="132" t="s">
        <v>168</v>
      </c>
      <c r="E100" s="133" t="s">
        <v>988</v>
      </c>
      <c r="F100" s="134" t="s">
        <v>989</v>
      </c>
      <c r="G100" s="135" t="s">
        <v>197</v>
      </c>
      <c r="H100" s="136">
        <v>11.35</v>
      </c>
      <c r="I100" s="137"/>
      <c r="J100" s="138">
        <f>ROUND(I100*H100,2)</f>
        <v>0</v>
      </c>
      <c r="K100" s="134" t="s">
        <v>172</v>
      </c>
      <c r="L100" s="33"/>
      <c r="M100" s="139" t="s">
        <v>19</v>
      </c>
      <c r="N100" s="140" t="s">
        <v>44</v>
      </c>
      <c r="P100" s="141">
        <f>O100*H100</f>
        <v>0</v>
      </c>
      <c r="Q100" s="141">
        <v>0</v>
      </c>
      <c r="R100" s="141">
        <f>Q100*H100</f>
        <v>0</v>
      </c>
      <c r="S100" s="141">
        <v>0</v>
      </c>
      <c r="T100" s="142">
        <f>S100*H100</f>
        <v>0</v>
      </c>
      <c r="AR100" s="143" t="s">
        <v>173</v>
      </c>
      <c r="AT100" s="143" t="s">
        <v>168</v>
      </c>
      <c r="AU100" s="143" t="s">
        <v>85</v>
      </c>
      <c r="AY100" s="18" t="s">
        <v>166</v>
      </c>
      <c r="BE100" s="144">
        <f>IF(N100="základní",J100,0)</f>
        <v>0</v>
      </c>
      <c r="BF100" s="144">
        <f>IF(N100="snížená",J100,0)</f>
        <v>0</v>
      </c>
      <c r="BG100" s="144">
        <f>IF(N100="zákl. přenesená",J100,0)</f>
        <v>0</v>
      </c>
      <c r="BH100" s="144">
        <f>IF(N100="sníž. přenesená",J100,0)</f>
        <v>0</v>
      </c>
      <c r="BI100" s="144">
        <f>IF(N100="nulová",J100,0)</f>
        <v>0</v>
      </c>
      <c r="BJ100" s="18" t="s">
        <v>85</v>
      </c>
      <c r="BK100" s="144">
        <f>ROUND(I100*H100,2)</f>
        <v>0</v>
      </c>
      <c r="BL100" s="18" t="s">
        <v>173</v>
      </c>
      <c r="BM100" s="143" t="s">
        <v>2172</v>
      </c>
    </row>
    <row r="101" spans="2:65" s="1" customFormat="1">
      <c r="B101" s="33"/>
      <c r="D101" s="145" t="s">
        <v>175</v>
      </c>
      <c r="F101" s="146" t="s">
        <v>991</v>
      </c>
      <c r="I101" s="147"/>
      <c r="L101" s="33"/>
      <c r="M101" s="148"/>
      <c r="T101" s="54"/>
      <c r="AT101" s="18" t="s">
        <v>175</v>
      </c>
      <c r="AU101" s="18" t="s">
        <v>85</v>
      </c>
    </row>
    <row r="102" spans="2:65" s="13" customFormat="1">
      <c r="B102" s="156"/>
      <c r="D102" s="150" t="s">
        <v>177</v>
      </c>
      <c r="E102" s="157" t="s">
        <v>19</v>
      </c>
      <c r="F102" s="158" t="s">
        <v>2173</v>
      </c>
      <c r="H102" s="159">
        <v>11.35</v>
      </c>
      <c r="I102" s="160"/>
      <c r="L102" s="156"/>
      <c r="M102" s="161"/>
      <c r="T102" s="162"/>
      <c r="AT102" s="157" t="s">
        <v>177</v>
      </c>
      <c r="AU102" s="157" t="s">
        <v>85</v>
      </c>
      <c r="AV102" s="13" t="s">
        <v>85</v>
      </c>
      <c r="AW102" s="13" t="s">
        <v>33</v>
      </c>
      <c r="AX102" s="13" t="s">
        <v>79</v>
      </c>
      <c r="AY102" s="157" t="s">
        <v>166</v>
      </c>
    </row>
    <row r="103" spans="2:65" s="1" customFormat="1" ht="24.2" customHeight="1">
      <c r="B103" s="33"/>
      <c r="C103" s="132" t="s">
        <v>194</v>
      </c>
      <c r="D103" s="132" t="s">
        <v>168</v>
      </c>
      <c r="E103" s="133" t="s">
        <v>1014</v>
      </c>
      <c r="F103" s="134" t="s">
        <v>1015</v>
      </c>
      <c r="G103" s="135" t="s">
        <v>197</v>
      </c>
      <c r="H103" s="136">
        <v>0.45400000000000001</v>
      </c>
      <c r="I103" s="137"/>
      <c r="J103" s="138">
        <f>ROUND(I103*H103,2)</f>
        <v>0</v>
      </c>
      <c r="K103" s="134" t="s">
        <v>172</v>
      </c>
      <c r="L103" s="33"/>
      <c r="M103" s="139" t="s">
        <v>19</v>
      </c>
      <c r="N103" s="140" t="s">
        <v>44</v>
      </c>
      <c r="P103" s="141">
        <f>O103*H103</f>
        <v>0</v>
      </c>
      <c r="Q103" s="141">
        <v>0</v>
      </c>
      <c r="R103" s="141">
        <f>Q103*H103</f>
        <v>0</v>
      </c>
      <c r="S103" s="141">
        <v>0</v>
      </c>
      <c r="T103" s="142">
        <f>S103*H103</f>
        <v>0</v>
      </c>
      <c r="AR103" s="143" t="s">
        <v>173</v>
      </c>
      <c r="AT103" s="143" t="s">
        <v>168</v>
      </c>
      <c r="AU103" s="143" t="s">
        <v>85</v>
      </c>
      <c r="AY103" s="18" t="s">
        <v>166</v>
      </c>
      <c r="BE103" s="144">
        <f>IF(N103="základní",J103,0)</f>
        <v>0</v>
      </c>
      <c r="BF103" s="144">
        <f>IF(N103="snížená",J103,0)</f>
        <v>0</v>
      </c>
      <c r="BG103" s="144">
        <f>IF(N103="zákl. přenesená",J103,0)</f>
        <v>0</v>
      </c>
      <c r="BH103" s="144">
        <f>IF(N103="sníž. přenesená",J103,0)</f>
        <v>0</v>
      </c>
      <c r="BI103" s="144">
        <f>IF(N103="nulová",J103,0)</f>
        <v>0</v>
      </c>
      <c r="BJ103" s="18" t="s">
        <v>85</v>
      </c>
      <c r="BK103" s="144">
        <f>ROUND(I103*H103,2)</f>
        <v>0</v>
      </c>
      <c r="BL103" s="18" t="s">
        <v>173</v>
      </c>
      <c r="BM103" s="143" t="s">
        <v>2174</v>
      </c>
    </row>
    <row r="104" spans="2:65" s="1" customFormat="1">
      <c r="B104" s="33"/>
      <c r="D104" s="145" t="s">
        <v>175</v>
      </c>
      <c r="F104" s="146" t="s">
        <v>1017</v>
      </c>
      <c r="I104" s="147"/>
      <c r="L104" s="33"/>
      <c r="M104" s="148"/>
      <c r="T104" s="54"/>
      <c r="AT104" s="18" t="s">
        <v>175</v>
      </c>
      <c r="AU104" s="18" t="s">
        <v>85</v>
      </c>
    </row>
    <row r="105" spans="2:65" s="11" customFormat="1" ht="25.9" customHeight="1">
      <c r="B105" s="120"/>
      <c r="D105" s="121" t="s">
        <v>71</v>
      </c>
      <c r="E105" s="122" t="s">
        <v>1030</v>
      </c>
      <c r="F105" s="122" t="s">
        <v>1031</v>
      </c>
      <c r="I105" s="123"/>
      <c r="J105" s="124">
        <f>BK105</f>
        <v>0</v>
      </c>
      <c r="L105" s="120"/>
      <c r="M105" s="125"/>
      <c r="P105" s="126">
        <f>P106+P113+P168</f>
        <v>0</v>
      </c>
      <c r="R105" s="126">
        <f>R106+R113+R168</f>
        <v>0.66122000000000003</v>
      </c>
      <c r="T105" s="127">
        <f>T106+T113+T168</f>
        <v>0.45425000000000004</v>
      </c>
      <c r="AR105" s="121" t="s">
        <v>85</v>
      </c>
      <c r="AT105" s="128" t="s">
        <v>71</v>
      </c>
      <c r="AU105" s="128" t="s">
        <v>72</v>
      </c>
      <c r="AY105" s="121" t="s">
        <v>166</v>
      </c>
      <c r="BK105" s="129">
        <f>BK106+BK113+BK168</f>
        <v>0</v>
      </c>
    </row>
    <row r="106" spans="2:65" s="11" customFormat="1" ht="22.9" customHeight="1">
      <c r="B106" s="120"/>
      <c r="D106" s="121" t="s">
        <v>71</v>
      </c>
      <c r="E106" s="130" t="s">
        <v>2080</v>
      </c>
      <c r="F106" s="130" t="s">
        <v>2081</v>
      </c>
      <c r="I106" s="123"/>
      <c r="J106" s="131">
        <f>BK106</f>
        <v>0</v>
      </c>
      <c r="L106" s="120"/>
      <c r="M106" s="125"/>
      <c r="P106" s="126">
        <f>SUM(P107:P112)</f>
        <v>0</v>
      </c>
      <c r="R106" s="126">
        <f>SUM(R107:R112)</f>
        <v>2.8600000000000001E-3</v>
      </c>
      <c r="T106" s="127">
        <f>SUM(T107:T112)</f>
        <v>2.9610000000000001E-2</v>
      </c>
      <c r="AR106" s="121" t="s">
        <v>85</v>
      </c>
      <c r="AT106" s="128" t="s">
        <v>71</v>
      </c>
      <c r="AU106" s="128" t="s">
        <v>79</v>
      </c>
      <c r="AY106" s="121" t="s">
        <v>166</v>
      </c>
      <c r="BK106" s="129">
        <f>SUM(BK107:BK112)</f>
        <v>0</v>
      </c>
    </row>
    <row r="107" spans="2:65" s="1" customFormat="1" ht="16.5" customHeight="1">
      <c r="B107" s="33"/>
      <c r="C107" s="132" t="s">
        <v>202</v>
      </c>
      <c r="D107" s="132" t="s">
        <v>168</v>
      </c>
      <c r="E107" s="133" t="s">
        <v>2175</v>
      </c>
      <c r="F107" s="134" t="s">
        <v>2176</v>
      </c>
      <c r="G107" s="135" t="s">
        <v>265</v>
      </c>
      <c r="H107" s="136">
        <v>1</v>
      </c>
      <c r="I107" s="137"/>
      <c r="J107" s="138">
        <f>ROUND(I107*H107,2)</f>
        <v>0</v>
      </c>
      <c r="K107" s="134" t="s">
        <v>172</v>
      </c>
      <c r="L107" s="33"/>
      <c r="M107" s="139" t="s">
        <v>19</v>
      </c>
      <c r="N107" s="140" t="s">
        <v>44</v>
      </c>
      <c r="P107" s="141">
        <f>O107*H107</f>
        <v>0</v>
      </c>
      <c r="Q107" s="141">
        <v>0</v>
      </c>
      <c r="R107" s="141">
        <f>Q107*H107</f>
        <v>0</v>
      </c>
      <c r="S107" s="141">
        <v>2.9610000000000001E-2</v>
      </c>
      <c r="T107" s="142">
        <f>S107*H107</f>
        <v>2.9610000000000001E-2</v>
      </c>
      <c r="AR107" s="143" t="s">
        <v>291</v>
      </c>
      <c r="AT107" s="143" t="s">
        <v>168</v>
      </c>
      <c r="AU107" s="143" t="s">
        <v>85</v>
      </c>
      <c r="AY107" s="18" t="s">
        <v>166</v>
      </c>
      <c r="BE107" s="144">
        <f>IF(N107="základní",J107,0)</f>
        <v>0</v>
      </c>
      <c r="BF107" s="144">
        <f>IF(N107="snížená",J107,0)</f>
        <v>0</v>
      </c>
      <c r="BG107" s="144">
        <f>IF(N107="zákl. přenesená",J107,0)</f>
        <v>0</v>
      </c>
      <c r="BH107" s="144">
        <f>IF(N107="sníž. přenesená",J107,0)</f>
        <v>0</v>
      </c>
      <c r="BI107" s="144">
        <f>IF(N107="nulová",J107,0)</f>
        <v>0</v>
      </c>
      <c r="BJ107" s="18" t="s">
        <v>85</v>
      </c>
      <c r="BK107" s="144">
        <f>ROUND(I107*H107,2)</f>
        <v>0</v>
      </c>
      <c r="BL107" s="18" t="s">
        <v>291</v>
      </c>
      <c r="BM107" s="143" t="s">
        <v>2177</v>
      </c>
    </row>
    <row r="108" spans="2:65" s="1" customFormat="1">
      <c r="B108" s="33"/>
      <c r="D108" s="145" t="s">
        <v>175</v>
      </c>
      <c r="F108" s="146" t="s">
        <v>2178</v>
      </c>
      <c r="I108" s="147"/>
      <c r="L108" s="33"/>
      <c r="M108" s="148"/>
      <c r="T108" s="54"/>
      <c r="AT108" s="18" t="s">
        <v>175</v>
      </c>
      <c r="AU108" s="18" t="s">
        <v>85</v>
      </c>
    </row>
    <row r="109" spans="2:65" s="1" customFormat="1" ht="16.5" customHeight="1">
      <c r="B109" s="33"/>
      <c r="C109" s="132" t="s">
        <v>208</v>
      </c>
      <c r="D109" s="132" t="s">
        <v>168</v>
      </c>
      <c r="E109" s="133" t="s">
        <v>2179</v>
      </c>
      <c r="F109" s="134" t="s">
        <v>2180</v>
      </c>
      <c r="G109" s="135" t="s">
        <v>265</v>
      </c>
      <c r="H109" s="136">
        <v>13</v>
      </c>
      <c r="I109" s="137"/>
      <c r="J109" s="138">
        <f>ROUND(I109*H109,2)</f>
        <v>0</v>
      </c>
      <c r="K109" s="134" t="s">
        <v>172</v>
      </c>
      <c r="L109" s="33"/>
      <c r="M109" s="139" t="s">
        <v>19</v>
      </c>
      <c r="N109" s="140" t="s">
        <v>44</v>
      </c>
      <c r="P109" s="141">
        <f>O109*H109</f>
        <v>0</v>
      </c>
      <c r="Q109" s="141">
        <v>2.2000000000000001E-4</v>
      </c>
      <c r="R109" s="141">
        <f>Q109*H109</f>
        <v>2.8600000000000001E-3</v>
      </c>
      <c r="S109" s="141">
        <v>0</v>
      </c>
      <c r="T109" s="142">
        <f>S109*H109</f>
        <v>0</v>
      </c>
      <c r="AR109" s="143" t="s">
        <v>291</v>
      </c>
      <c r="AT109" s="143" t="s">
        <v>168</v>
      </c>
      <c r="AU109" s="143" t="s">
        <v>85</v>
      </c>
      <c r="AY109" s="18" t="s">
        <v>166</v>
      </c>
      <c r="BE109" s="144">
        <f>IF(N109="základní",J109,0)</f>
        <v>0</v>
      </c>
      <c r="BF109" s="144">
        <f>IF(N109="snížená",J109,0)</f>
        <v>0</v>
      </c>
      <c r="BG109" s="144">
        <f>IF(N109="zákl. přenesená",J109,0)</f>
        <v>0</v>
      </c>
      <c r="BH109" s="144">
        <f>IF(N109="sníž. přenesená",J109,0)</f>
        <v>0</v>
      </c>
      <c r="BI109" s="144">
        <f>IF(N109="nulová",J109,0)</f>
        <v>0</v>
      </c>
      <c r="BJ109" s="18" t="s">
        <v>85</v>
      </c>
      <c r="BK109" s="144">
        <f>ROUND(I109*H109,2)</f>
        <v>0</v>
      </c>
      <c r="BL109" s="18" t="s">
        <v>291</v>
      </c>
      <c r="BM109" s="143" t="s">
        <v>2181</v>
      </c>
    </row>
    <row r="110" spans="2:65" s="1" customFormat="1">
      <c r="B110" s="33"/>
      <c r="D110" s="145" t="s">
        <v>175</v>
      </c>
      <c r="F110" s="146" t="s">
        <v>2182</v>
      </c>
      <c r="I110" s="147"/>
      <c r="L110" s="33"/>
      <c r="M110" s="148"/>
      <c r="T110" s="54"/>
      <c r="AT110" s="18" t="s">
        <v>175</v>
      </c>
      <c r="AU110" s="18" t="s">
        <v>85</v>
      </c>
    </row>
    <row r="111" spans="2:65" s="1" customFormat="1" ht="24.2" customHeight="1">
      <c r="B111" s="33"/>
      <c r="C111" s="132" t="s">
        <v>229</v>
      </c>
      <c r="D111" s="132" t="s">
        <v>168</v>
      </c>
      <c r="E111" s="133" t="s">
        <v>2156</v>
      </c>
      <c r="F111" s="134" t="s">
        <v>2157</v>
      </c>
      <c r="G111" s="135" t="s">
        <v>1049</v>
      </c>
      <c r="H111" s="187"/>
      <c r="I111" s="137"/>
      <c r="J111" s="138">
        <f>ROUND(I111*H111,2)</f>
        <v>0</v>
      </c>
      <c r="K111" s="134" t="s">
        <v>172</v>
      </c>
      <c r="L111" s="33"/>
      <c r="M111" s="139" t="s">
        <v>19</v>
      </c>
      <c r="N111" s="140" t="s">
        <v>44</v>
      </c>
      <c r="P111" s="141">
        <f>O111*H111</f>
        <v>0</v>
      </c>
      <c r="Q111" s="141">
        <v>0</v>
      </c>
      <c r="R111" s="141">
        <f>Q111*H111</f>
        <v>0</v>
      </c>
      <c r="S111" s="141">
        <v>0</v>
      </c>
      <c r="T111" s="142">
        <f>S111*H111</f>
        <v>0</v>
      </c>
      <c r="AR111" s="143" t="s">
        <v>291</v>
      </c>
      <c r="AT111" s="143" t="s">
        <v>168</v>
      </c>
      <c r="AU111" s="143" t="s">
        <v>85</v>
      </c>
      <c r="AY111" s="18" t="s">
        <v>166</v>
      </c>
      <c r="BE111" s="144">
        <f>IF(N111="základní",J111,0)</f>
        <v>0</v>
      </c>
      <c r="BF111" s="144">
        <f>IF(N111="snížená",J111,0)</f>
        <v>0</v>
      </c>
      <c r="BG111" s="144">
        <f>IF(N111="zákl. přenesená",J111,0)</f>
        <v>0</v>
      </c>
      <c r="BH111" s="144">
        <f>IF(N111="sníž. přenesená",J111,0)</f>
        <v>0</v>
      </c>
      <c r="BI111" s="144">
        <f>IF(N111="nulová",J111,0)</f>
        <v>0</v>
      </c>
      <c r="BJ111" s="18" t="s">
        <v>85</v>
      </c>
      <c r="BK111" s="144">
        <f>ROUND(I111*H111,2)</f>
        <v>0</v>
      </c>
      <c r="BL111" s="18" t="s">
        <v>291</v>
      </c>
      <c r="BM111" s="143" t="s">
        <v>2183</v>
      </c>
    </row>
    <row r="112" spans="2:65" s="1" customFormat="1">
      <c r="B112" s="33"/>
      <c r="D112" s="145" t="s">
        <v>175</v>
      </c>
      <c r="F112" s="146" t="s">
        <v>2159</v>
      </c>
      <c r="I112" s="147"/>
      <c r="L112" s="33"/>
      <c r="M112" s="148"/>
      <c r="T112" s="54"/>
      <c r="AT112" s="18" t="s">
        <v>175</v>
      </c>
      <c r="AU112" s="18" t="s">
        <v>85</v>
      </c>
    </row>
    <row r="113" spans="2:65" s="11" customFormat="1" ht="22.9" customHeight="1">
      <c r="B113" s="120"/>
      <c r="D113" s="121" t="s">
        <v>71</v>
      </c>
      <c r="E113" s="130" t="s">
        <v>1898</v>
      </c>
      <c r="F113" s="130" t="s">
        <v>1899</v>
      </c>
      <c r="I113" s="123"/>
      <c r="J113" s="131">
        <f>BK113</f>
        <v>0</v>
      </c>
      <c r="L113" s="120"/>
      <c r="M113" s="125"/>
      <c r="P113" s="126">
        <f>SUM(P114:P167)</f>
        <v>0</v>
      </c>
      <c r="R113" s="126">
        <f>SUM(R114:R167)</f>
        <v>0.60316000000000003</v>
      </c>
      <c r="T113" s="127">
        <f>SUM(T114:T167)</f>
        <v>0.42464000000000002</v>
      </c>
      <c r="AR113" s="121" t="s">
        <v>85</v>
      </c>
      <c r="AT113" s="128" t="s">
        <v>71</v>
      </c>
      <c r="AU113" s="128" t="s">
        <v>79</v>
      </c>
      <c r="AY113" s="121" t="s">
        <v>166</v>
      </c>
      <c r="BK113" s="129">
        <f>SUM(BK114:BK167)</f>
        <v>0</v>
      </c>
    </row>
    <row r="114" spans="2:65" s="1" customFormat="1" ht="16.5" customHeight="1">
      <c r="B114" s="33"/>
      <c r="C114" s="132" t="s">
        <v>237</v>
      </c>
      <c r="D114" s="132" t="s">
        <v>168</v>
      </c>
      <c r="E114" s="133" t="s">
        <v>2184</v>
      </c>
      <c r="F114" s="134" t="s">
        <v>2185</v>
      </c>
      <c r="G114" s="135" t="s">
        <v>948</v>
      </c>
      <c r="H114" s="136">
        <v>4</v>
      </c>
      <c r="I114" s="137"/>
      <c r="J114" s="138">
        <f>ROUND(I114*H114,2)</f>
        <v>0</v>
      </c>
      <c r="K114" s="134" t="s">
        <v>172</v>
      </c>
      <c r="L114" s="33"/>
      <c r="M114" s="139" t="s">
        <v>19</v>
      </c>
      <c r="N114" s="140" t="s">
        <v>44</v>
      </c>
      <c r="P114" s="141">
        <f>O114*H114</f>
        <v>0</v>
      </c>
      <c r="Q114" s="141">
        <v>0</v>
      </c>
      <c r="R114" s="141">
        <f>Q114*H114</f>
        <v>0</v>
      </c>
      <c r="S114" s="141">
        <v>3.4200000000000001E-2</v>
      </c>
      <c r="T114" s="142">
        <f>S114*H114</f>
        <v>0.1368</v>
      </c>
      <c r="AR114" s="143" t="s">
        <v>291</v>
      </c>
      <c r="AT114" s="143" t="s">
        <v>168</v>
      </c>
      <c r="AU114" s="143" t="s">
        <v>85</v>
      </c>
      <c r="AY114" s="18" t="s">
        <v>166</v>
      </c>
      <c r="BE114" s="144">
        <f>IF(N114="základní",J114,0)</f>
        <v>0</v>
      </c>
      <c r="BF114" s="144">
        <f>IF(N114="snížená",J114,0)</f>
        <v>0</v>
      </c>
      <c r="BG114" s="144">
        <f>IF(N114="zákl. přenesená",J114,0)</f>
        <v>0</v>
      </c>
      <c r="BH114" s="144">
        <f>IF(N114="sníž. přenesená",J114,0)</f>
        <v>0</v>
      </c>
      <c r="BI114" s="144">
        <f>IF(N114="nulová",J114,0)</f>
        <v>0</v>
      </c>
      <c r="BJ114" s="18" t="s">
        <v>85</v>
      </c>
      <c r="BK114" s="144">
        <f>ROUND(I114*H114,2)</f>
        <v>0</v>
      </c>
      <c r="BL114" s="18" t="s">
        <v>291</v>
      </c>
      <c r="BM114" s="143" t="s">
        <v>2186</v>
      </c>
    </row>
    <row r="115" spans="2:65" s="1" customFormat="1">
      <c r="B115" s="33"/>
      <c r="D115" s="145" t="s">
        <v>175</v>
      </c>
      <c r="F115" s="146" t="s">
        <v>2187</v>
      </c>
      <c r="I115" s="147"/>
      <c r="L115" s="33"/>
      <c r="M115" s="148"/>
      <c r="T115" s="54"/>
      <c r="AT115" s="18" t="s">
        <v>175</v>
      </c>
      <c r="AU115" s="18" t="s">
        <v>85</v>
      </c>
    </row>
    <row r="116" spans="2:65" s="1" customFormat="1" ht="16.5" customHeight="1">
      <c r="B116" s="33"/>
      <c r="C116" s="132" t="s">
        <v>243</v>
      </c>
      <c r="D116" s="132" t="s">
        <v>168</v>
      </c>
      <c r="E116" s="133" t="s">
        <v>2188</v>
      </c>
      <c r="F116" s="134" t="s">
        <v>2189</v>
      </c>
      <c r="G116" s="135" t="s">
        <v>948</v>
      </c>
      <c r="H116" s="136">
        <v>11</v>
      </c>
      <c r="I116" s="137"/>
      <c r="J116" s="138">
        <f>ROUND(I116*H116,2)</f>
        <v>0</v>
      </c>
      <c r="K116" s="134" t="s">
        <v>172</v>
      </c>
      <c r="L116" s="33"/>
      <c r="M116" s="139" t="s">
        <v>19</v>
      </c>
      <c r="N116" s="140" t="s">
        <v>44</v>
      </c>
      <c r="P116" s="141">
        <f>O116*H116</f>
        <v>0</v>
      </c>
      <c r="Q116" s="141">
        <v>0</v>
      </c>
      <c r="R116" s="141">
        <f>Q116*H116</f>
        <v>0</v>
      </c>
      <c r="S116" s="141">
        <v>1.9460000000000002E-2</v>
      </c>
      <c r="T116" s="142">
        <f>S116*H116</f>
        <v>0.21406000000000003</v>
      </c>
      <c r="AR116" s="143" t="s">
        <v>291</v>
      </c>
      <c r="AT116" s="143" t="s">
        <v>168</v>
      </c>
      <c r="AU116" s="143" t="s">
        <v>85</v>
      </c>
      <c r="AY116" s="18" t="s">
        <v>166</v>
      </c>
      <c r="BE116" s="144">
        <f>IF(N116="základní",J116,0)</f>
        <v>0</v>
      </c>
      <c r="BF116" s="144">
        <f>IF(N116="snížená",J116,0)</f>
        <v>0</v>
      </c>
      <c r="BG116" s="144">
        <f>IF(N116="zákl. přenesená",J116,0)</f>
        <v>0</v>
      </c>
      <c r="BH116" s="144">
        <f>IF(N116="sníž. přenesená",J116,0)</f>
        <v>0</v>
      </c>
      <c r="BI116" s="144">
        <f>IF(N116="nulová",J116,0)</f>
        <v>0</v>
      </c>
      <c r="BJ116" s="18" t="s">
        <v>85</v>
      </c>
      <c r="BK116" s="144">
        <f>ROUND(I116*H116,2)</f>
        <v>0</v>
      </c>
      <c r="BL116" s="18" t="s">
        <v>291</v>
      </c>
      <c r="BM116" s="143" t="s">
        <v>2190</v>
      </c>
    </row>
    <row r="117" spans="2:65" s="1" customFormat="1">
      <c r="B117" s="33"/>
      <c r="D117" s="145" t="s">
        <v>175</v>
      </c>
      <c r="F117" s="146" t="s">
        <v>2191</v>
      </c>
      <c r="I117" s="147"/>
      <c r="L117" s="33"/>
      <c r="M117" s="148"/>
      <c r="T117" s="54"/>
      <c r="AT117" s="18" t="s">
        <v>175</v>
      </c>
      <c r="AU117" s="18" t="s">
        <v>85</v>
      </c>
    </row>
    <row r="118" spans="2:65" s="1" customFormat="1" ht="16.5" customHeight="1">
      <c r="B118" s="33"/>
      <c r="C118" s="132" t="s">
        <v>254</v>
      </c>
      <c r="D118" s="132" t="s">
        <v>168</v>
      </c>
      <c r="E118" s="133" t="s">
        <v>2192</v>
      </c>
      <c r="F118" s="134" t="s">
        <v>2193</v>
      </c>
      <c r="G118" s="135" t="s">
        <v>948</v>
      </c>
      <c r="H118" s="136">
        <v>1</v>
      </c>
      <c r="I118" s="137"/>
      <c r="J118" s="138">
        <f>ROUND(I118*H118,2)</f>
        <v>0</v>
      </c>
      <c r="K118" s="134" t="s">
        <v>172</v>
      </c>
      <c r="L118" s="33"/>
      <c r="M118" s="139" t="s">
        <v>19</v>
      </c>
      <c r="N118" s="140" t="s">
        <v>44</v>
      </c>
      <c r="P118" s="141">
        <f>O118*H118</f>
        <v>0</v>
      </c>
      <c r="Q118" s="141">
        <v>0</v>
      </c>
      <c r="R118" s="141">
        <f>Q118*H118</f>
        <v>0</v>
      </c>
      <c r="S118" s="141">
        <v>9.1999999999999998E-3</v>
      </c>
      <c r="T118" s="142">
        <f>S118*H118</f>
        <v>9.1999999999999998E-3</v>
      </c>
      <c r="AR118" s="143" t="s">
        <v>291</v>
      </c>
      <c r="AT118" s="143" t="s">
        <v>168</v>
      </c>
      <c r="AU118" s="143" t="s">
        <v>85</v>
      </c>
      <c r="AY118" s="18" t="s">
        <v>166</v>
      </c>
      <c r="BE118" s="144">
        <f>IF(N118="základní",J118,0)</f>
        <v>0</v>
      </c>
      <c r="BF118" s="144">
        <f>IF(N118="snížená",J118,0)</f>
        <v>0</v>
      </c>
      <c r="BG118" s="144">
        <f>IF(N118="zákl. přenesená",J118,0)</f>
        <v>0</v>
      </c>
      <c r="BH118" s="144">
        <f>IF(N118="sníž. přenesená",J118,0)</f>
        <v>0</v>
      </c>
      <c r="BI118" s="144">
        <f>IF(N118="nulová",J118,0)</f>
        <v>0</v>
      </c>
      <c r="BJ118" s="18" t="s">
        <v>85</v>
      </c>
      <c r="BK118" s="144">
        <f>ROUND(I118*H118,2)</f>
        <v>0</v>
      </c>
      <c r="BL118" s="18" t="s">
        <v>291</v>
      </c>
      <c r="BM118" s="143" t="s">
        <v>2194</v>
      </c>
    </row>
    <row r="119" spans="2:65" s="1" customFormat="1">
      <c r="B119" s="33"/>
      <c r="D119" s="145" t="s">
        <v>175</v>
      </c>
      <c r="F119" s="146" t="s">
        <v>2195</v>
      </c>
      <c r="I119" s="147"/>
      <c r="L119" s="33"/>
      <c r="M119" s="148"/>
      <c r="T119" s="54"/>
      <c r="AT119" s="18" t="s">
        <v>175</v>
      </c>
      <c r="AU119" s="18" t="s">
        <v>85</v>
      </c>
    </row>
    <row r="120" spans="2:65" s="1" customFormat="1" ht="16.5" customHeight="1">
      <c r="B120" s="33"/>
      <c r="C120" s="132" t="s">
        <v>262</v>
      </c>
      <c r="D120" s="132" t="s">
        <v>168</v>
      </c>
      <c r="E120" s="133" t="s">
        <v>2196</v>
      </c>
      <c r="F120" s="134" t="s">
        <v>2197</v>
      </c>
      <c r="G120" s="135" t="s">
        <v>948</v>
      </c>
      <c r="H120" s="136">
        <v>1</v>
      </c>
      <c r="I120" s="137"/>
      <c r="J120" s="138">
        <f>ROUND(I120*H120,2)</f>
        <v>0</v>
      </c>
      <c r="K120" s="134" t="s">
        <v>172</v>
      </c>
      <c r="L120" s="33"/>
      <c r="M120" s="139" t="s">
        <v>19</v>
      </c>
      <c r="N120" s="140" t="s">
        <v>44</v>
      </c>
      <c r="P120" s="141">
        <f>O120*H120</f>
        <v>0</v>
      </c>
      <c r="Q120" s="141">
        <v>0</v>
      </c>
      <c r="R120" s="141">
        <f>Q120*H120</f>
        <v>0</v>
      </c>
      <c r="S120" s="141">
        <v>3.4700000000000002E-2</v>
      </c>
      <c r="T120" s="142">
        <f>S120*H120</f>
        <v>3.4700000000000002E-2</v>
      </c>
      <c r="AR120" s="143" t="s">
        <v>291</v>
      </c>
      <c r="AT120" s="143" t="s">
        <v>168</v>
      </c>
      <c r="AU120" s="143" t="s">
        <v>85</v>
      </c>
      <c r="AY120" s="18" t="s">
        <v>166</v>
      </c>
      <c r="BE120" s="144">
        <f>IF(N120="základní",J120,0)</f>
        <v>0</v>
      </c>
      <c r="BF120" s="144">
        <f>IF(N120="snížená",J120,0)</f>
        <v>0</v>
      </c>
      <c r="BG120" s="144">
        <f>IF(N120="zákl. přenesená",J120,0)</f>
        <v>0</v>
      </c>
      <c r="BH120" s="144">
        <f>IF(N120="sníž. přenesená",J120,0)</f>
        <v>0</v>
      </c>
      <c r="BI120" s="144">
        <f>IF(N120="nulová",J120,0)</f>
        <v>0</v>
      </c>
      <c r="BJ120" s="18" t="s">
        <v>85</v>
      </c>
      <c r="BK120" s="144">
        <f>ROUND(I120*H120,2)</f>
        <v>0</v>
      </c>
      <c r="BL120" s="18" t="s">
        <v>291</v>
      </c>
      <c r="BM120" s="143" t="s">
        <v>2198</v>
      </c>
    </row>
    <row r="121" spans="2:65" s="1" customFormat="1">
      <c r="B121" s="33"/>
      <c r="D121" s="145" t="s">
        <v>175</v>
      </c>
      <c r="F121" s="146" t="s">
        <v>2199</v>
      </c>
      <c r="I121" s="147"/>
      <c r="L121" s="33"/>
      <c r="M121" s="148"/>
      <c r="T121" s="54"/>
      <c r="AT121" s="18" t="s">
        <v>175</v>
      </c>
      <c r="AU121" s="18" t="s">
        <v>85</v>
      </c>
    </row>
    <row r="122" spans="2:65" s="1" customFormat="1" ht="16.5" customHeight="1">
      <c r="B122" s="33"/>
      <c r="C122" s="132" t="s">
        <v>268</v>
      </c>
      <c r="D122" s="132" t="s">
        <v>168</v>
      </c>
      <c r="E122" s="133" t="s">
        <v>2200</v>
      </c>
      <c r="F122" s="134" t="s">
        <v>2201</v>
      </c>
      <c r="G122" s="135" t="s">
        <v>948</v>
      </c>
      <c r="H122" s="136">
        <v>6</v>
      </c>
      <c r="I122" s="137"/>
      <c r="J122" s="138">
        <f>ROUND(I122*H122,2)</f>
        <v>0</v>
      </c>
      <c r="K122" s="134" t="s">
        <v>172</v>
      </c>
      <c r="L122" s="33"/>
      <c r="M122" s="139" t="s">
        <v>19</v>
      </c>
      <c r="N122" s="140" t="s">
        <v>44</v>
      </c>
      <c r="P122" s="141">
        <f>O122*H122</f>
        <v>0</v>
      </c>
      <c r="Q122" s="141">
        <v>0</v>
      </c>
      <c r="R122" s="141">
        <f>Q122*H122</f>
        <v>0</v>
      </c>
      <c r="S122" s="141">
        <v>1.56E-3</v>
      </c>
      <c r="T122" s="142">
        <f>S122*H122</f>
        <v>9.3600000000000003E-3</v>
      </c>
      <c r="AR122" s="143" t="s">
        <v>291</v>
      </c>
      <c r="AT122" s="143" t="s">
        <v>168</v>
      </c>
      <c r="AU122" s="143" t="s">
        <v>85</v>
      </c>
      <c r="AY122" s="18" t="s">
        <v>166</v>
      </c>
      <c r="BE122" s="144">
        <f>IF(N122="základní",J122,0)</f>
        <v>0</v>
      </c>
      <c r="BF122" s="144">
        <f>IF(N122="snížená",J122,0)</f>
        <v>0</v>
      </c>
      <c r="BG122" s="144">
        <f>IF(N122="zákl. přenesená",J122,0)</f>
        <v>0</v>
      </c>
      <c r="BH122" s="144">
        <f>IF(N122="sníž. přenesená",J122,0)</f>
        <v>0</v>
      </c>
      <c r="BI122" s="144">
        <f>IF(N122="nulová",J122,0)</f>
        <v>0</v>
      </c>
      <c r="BJ122" s="18" t="s">
        <v>85</v>
      </c>
      <c r="BK122" s="144">
        <f>ROUND(I122*H122,2)</f>
        <v>0</v>
      </c>
      <c r="BL122" s="18" t="s">
        <v>291</v>
      </c>
      <c r="BM122" s="143" t="s">
        <v>2202</v>
      </c>
    </row>
    <row r="123" spans="2:65" s="1" customFormat="1">
      <c r="B123" s="33"/>
      <c r="D123" s="145" t="s">
        <v>175</v>
      </c>
      <c r="F123" s="146" t="s">
        <v>2203</v>
      </c>
      <c r="I123" s="147"/>
      <c r="L123" s="33"/>
      <c r="M123" s="148"/>
      <c r="T123" s="54"/>
      <c r="AT123" s="18" t="s">
        <v>175</v>
      </c>
      <c r="AU123" s="18" t="s">
        <v>85</v>
      </c>
    </row>
    <row r="124" spans="2:65" s="1" customFormat="1" ht="16.5" customHeight="1">
      <c r="B124" s="33"/>
      <c r="C124" s="132" t="s">
        <v>273</v>
      </c>
      <c r="D124" s="132" t="s">
        <v>168</v>
      </c>
      <c r="E124" s="133" t="s">
        <v>2204</v>
      </c>
      <c r="F124" s="134" t="s">
        <v>2205</v>
      </c>
      <c r="G124" s="135" t="s">
        <v>948</v>
      </c>
      <c r="H124" s="136">
        <v>12</v>
      </c>
      <c r="I124" s="137"/>
      <c r="J124" s="138">
        <f>ROUND(I124*H124,2)</f>
        <v>0</v>
      </c>
      <c r="K124" s="134" t="s">
        <v>172</v>
      </c>
      <c r="L124" s="33"/>
      <c r="M124" s="139" t="s">
        <v>19</v>
      </c>
      <c r="N124" s="140" t="s">
        <v>44</v>
      </c>
      <c r="P124" s="141">
        <f>O124*H124</f>
        <v>0</v>
      </c>
      <c r="Q124" s="141">
        <v>0</v>
      </c>
      <c r="R124" s="141">
        <f>Q124*H124</f>
        <v>0</v>
      </c>
      <c r="S124" s="141">
        <v>8.5999999999999998E-4</v>
      </c>
      <c r="T124" s="142">
        <f>S124*H124</f>
        <v>1.0319999999999999E-2</v>
      </c>
      <c r="AR124" s="143" t="s">
        <v>291</v>
      </c>
      <c r="AT124" s="143" t="s">
        <v>168</v>
      </c>
      <c r="AU124" s="143" t="s">
        <v>85</v>
      </c>
      <c r="AY124" s="18" t="s">
        <v>166</v>
      </c>
      <c r="BE124" s="144">
        <f>IF(N124="základní",J124,0)</f>
        <v>0</v>
      </c>
      <c r="BF124" s="144">
        <f>IF(N124="snížená",J124,0)</f>
        <v>0</v>
      </c>
      <c r="BG124" s="144">
        <f>IF(N124="zákl. přenesená",J124,0)</f>
        <v>0</v>
      </c>
      <c r="BH124" s="144">
        <f>IF(N124="sníž. přenesená",J124,0)</f>
        <v>0</v>
      </c>
      <c r="BI124" s="144">
        <f>IF(N124="nulová",J124,0)</f>
        <v>0</v>
      </c>
      <c r="BJ124" s="18" t="s">
        <v>85</v>
      </c>
      <c r="BK124" s="144">
        <f>ROUND(I124*H124,2)</f>
        <v>0</v>
      </c>
      <c r="BL124" s="18" t="s">
        <v>291</v>
      </c>
      <c r="BM124" s="143" t="s">
        <v>2206</v>
      </c>
    </row>
    <row r="125" spans="2:65" s="1" customFormat="1">
      <c r="B125" s="33"/>
      <c r="D125" s="145" t="s">
        <v>175</v>
      </c>
      <c r="F125" s="146" t="s">
        <v>2207</v>
      </c>
      <c r="I125" s="147"/>
      <c r="L125" s="33"/>
      <c r="M125" s="148"/>
      <c r="T125" s="54"/>
      <c r="AT125" s="18" t="s">
        <v>175</v>
      </c>
      <c r="AU125" s="18" t="s">
        <v>85</v>
      </c>
    </row>
    <row r="126" spans="2:65" s="1" customFormat="1" ht="16.5" customHeight="1">
      <c r="B126" s="33"/>
      <c r="C126" s="132" t="s">
        <v>8</v>
      </c>
      <c r="D126" s="132" t="s">
        <v>168</v>
      </c>
      <c r="E126" s="133" t="s">
        <v>2208</v>
      </c>
      <c r="F126" s="134" t="s">
        <v>2209</v>
      </c>
      <c r="G126" s="135" t="s">
        <v>265</v>
      </c>
      <c r="H126" s="136">
        <v>12</v>
      </c>
      <c r="I126" s="137"/>
      <c r="J126" s="138">
        <f>ROUND(I126*H126,2)</f>
        <v>0</v>
      </c>
      <c r="K126" s="134" t="s">
        <v>172</v>
      </c>
      <c r="L126" s="33"/>
      <c r="M126" s="139" t="s">
        <v>19</v>
      </c>
      <c r="N126" s="140" t="s">
        <v>44</v>
      </c>
      <c r="P126" s="141">
        <f>O126*H126</f>
        <v>0</v>
      </c>
      <c r="Q126" s="141">
        <v>0</v>
      </c>
      <c r="R126" s="141">
        <f>Q126*H126</f>
        <v>0</v>
      </c>
      <c r="S126" s="141">
        <v>8.4999999999999995E-4</v>
      </c>
      <c r="T126" s="142">
        <f>S126*H126</f>
        <v>1.0199999999999999E-2</v>
      </c>
      <c r="AR126" s="143" t="s">
        <v>291</v>
      </c>
      <c r="AT126" s="143" t="s">
        <v>168</v>
      </c>
      <c r="AU126" s="143" t="s">
        <v>85</v>
      </c>
      <c r="AY126" s="18" t="s">
        <v>166</v>
      </c>
      <c r="BE126" s="144">
        <f>IF(N126="základní",J126,0)</f>
        <v>0</v>
      </c>
      <c r="BF126" s="144">
        <f>IF(N126="snížená",J126,0)</f>
        <v>0</v>
      </c>
      <c r="BG126" s="144">
        <f>IF(N126="zákl. přenesená",J126,0)</f>
        <v>0</v>
      </c>
      <c r="BH126" s="144">
        <f>IF(N126="sníž. přenesená",J126,0)</f>
        <v>0</v>
      </c>
      <c r="BI126" s="144">
        <f>IF(N126="nulová",J126,0)</f>
        <v>0</v>
      </c>
      <c r="BJ126" s="18" t="s">
        <v>85</v>
      </c>
      <c r="BK126" s="144">
        <f>ROUND(I126*H126,2)</f>
        <v>0</v>
      </c>
      <c r="BL126" s="18" t="s">
        <v>291</v>
      </c>
      <c r="BM126" s="143" t="s">
        <v>2210</v>
      </c>
    </row>
    <row r="127" spans="2:65" s="1" customFormat="1">
      <c r="B127" s="33"/>
      <c r="D127" s="145" t="s">
        <v>175</v>
      </c>
      <c r="F127" s="146" t="s">
        <v>2211</v>
      </c>
      <c r="I127" s="147"/>
      <c r="L127" s="33"/>
      <c r="M127" s="148"/>
      <c r="T127" s="54"/>
      <c r="AT127" s="18" t="s">
        <v>175</v>
      </c>
      <c r="AU127" s="18" t="s">
        <v>85</v>
      </c>
    </row>
    <row r="128" spans="2:65" s="1" customFormat="1" ht="21.75" customHeight="1">
      <c r="B128" s="33"/>
      <c r="C128" s="132" t="s">
        <v>291</v>
      </c>
      <c r="D128" s="132" t="s">
        <v>168</v>
      </c>
      <c r="E128" s="133" t="s">
        <v>2212</v>
      </c>
      <c r="F128" s="134" t="s">
        <v>2213</v>
      </c>
      <c r="G128" s="135" t="s">
        <v>948</v>
      </c>
      <c r="H128" s="136">
        <v>1</v>
      </c>
      <c r="I128" s="137"/>
      <c r="J128" s="138">
        <f>ROUND(I128*H128,2)</f>
        <v>0</v>
      </c>
      <c r="K128" s="134" t="s">
        <v>172</v>
      </c>
      <c r="L128" s="33"/>
      <c r="M128" s="139" t="s">
        <v>19</v>
      </c>
      <c r="N128" s="140" t="s">
        <v>44</v>
      </c>
      <c r="P128" s="141">
        <f>O128*H128</f>
        <v>0</v>
      </c>
      <c r="Q128" s="141">
        <v>1.4749999999999999E-2</v>
      </c>
      <c r="R128" s="141">
        <f>Q128*H128</f>
        <v>1.4749999999999999E-2</v>
      </c>
      <c r="S128" s="141">
        <v>0</v>
      </c>
      <c r="T128" s="142">
        <f>S128*H128</f>
        <v>0</v>
      </c>
      <c r="AR128" s="143" t="s">
        <v>291</v>
      </c>
      <c r="AT128" s="143" t="s">
        <v>168</v>
      </c>
      <c r="AU128" s="143" t="s">
        <v>85</v>
      </c>
      <c r="AY128" s="18" t="s">
        <v>166</v>
      </c>
      <c r="BE128" s="144">
        <f>IF(N128="základní",J128,0)</f>
        <v>0</v>
      </c>
      <c r="BF128" s="144">
        <f>IF(N128="snížená",J128,0)</f>
        <v>0</v>
      </c>
      <c r="BG128" s="144">
        <f>IF(N128="zákl. přenesená",J128,0)</f>
        <v>0</v>
      </c>
      <c r="BH128" s="144">
        <f>IF(N128="sníž. přenesená",J128,0)</f>
        <v>0</v>
      </c>
      <c r="BI128" s="144">
        <f>IF(N128="nulová",J128,0)</f>
        <v>0</v>
      </c>
      <c r="BJ128" s="18" t="s">
        <v>85</v>
      </c>
      <c r="BK128" s="144">
        <f>ROUND(I128*H128,2)</f>
        <v>0</v>
      </c>
      <c r="BL128" s="18" t="s">
        <v>291</v>
      </c>
      <c r="BM128" s="143" t="s">
        <v>2214</v>
      </c>
    </row>
    <row r="129" spans="2:65" s="1" customFormat="1">
      <c r="B129" s="33"/>
      <c r="D129" s="145" t="s">
        <v>175</v>
      </c>
      <c r="F129" s="146" t="s">
        <v>2215</v>
      </c>
      <c r="I129" s="147"/>
      <c r="L129" s="33"/>
      <c r="M129" s="148"/>
      <c r="T129" s="54"/>
      <c r="AT129" s="18" t="s">
        <v>175</v>
      </c>
      <c r="AU129" s="18" t="s">
        <v>85</v>
      </c>
    </row>
    <row r="130" spans="2:65" s="1" customFormat="1" ht="19.5">
      <c r="B130" s="33"/>
      <c r="D130" s="150" t="s">
        <v>1224</v>
      </c>
      <c r="F130" s="188" t="s">
        <v>2216</v>
      </c>
      <c r="I130" s="147"/>
      <c r="L130" s="33"/>
      <c r="M130" s="148"/>
      <c r="T130" s="54"/>
      <c r="AT130" s="18" t="s">
        <v>1224</v>
      </c>
      <c r="AU130" s="18" t="s">
        <v>85</v>
      </c>
    </row>
    <row r="131" spans="2:65" s="1" customFormat="1" ht="21.75" customHeight="1">
      <c r="B131" s="33"/>
      <c r="C131" s="132" t="s">
        <v>300</v>
      </c>
      <c r="D131" s="132" t="s">
        <v>168</v>
      </c>
      <c r="E131" s="133" t="s">
        <v>2217</v>
      </c>
      <c r="F131" s="134" t="s">
        <v>2218</v>
      </c>
      <c r="G131" s="135" t="s">
        <v>948</v>
      </c>
      <c r="H131" s="136">
        <v>1</v>
      </c>
      <c r="I131" s="137"/>
      <c r="J131" s="138">
        <f>ROUND(I131*H131,2)</f>
        <v>0</v>
      </c>
      <c r="K131" s="134" t="s">
        <v>19</v>
      </c>
      <c r="L131" s="33"/>
      <c r="M131" s="139" t="s">
        <v>19</v>
      </c>
      <c r="N131" s="140" t="s">
        <v>44</v>
      </c>
      <c r="P131" s="141">
        <f>O131*H131</f>
        <v>0</v>
      </c>
      <c r="Q131" s="141">
        <v>1.72E-3</v>
      </c>
      <c r="R131" s="141">
        <f>Q131*H131</f>
        <v>1.72E-3</v>
      </c>
      <c r="S131" s="141">
        <v>0</v>
      </c>
      <c r="T131" s="142">
        <f>S131*H131</f>
        <v>0</v>
      </c>
      <c r="AR131" s="143" t="s">
        <v>291</v>
      </c>
      <c r="AT131" s="143" t="s">
        <v>168</v>
      </c>
      <c r="AU131" s="143" t="s">
        <v>85</v>
      </c>
      <c r="AY131" s="18" t="s">
        <v>166</v>
      </c>
      <c r="BE131" s="144">
        <f>IF(N131="základní",J131,0)</f>
        <v>0</v>
      </c>
      <c r="BF131" s="144">
        <f>IF(N131="snížená",J131,0)</f>
        <v>0</v>
      </c>
      <c r="BG131" s="144">
        <f>IF(N131="zákl. přenesená",J131,0)</f>
        <v>0</v>
      </c>
      <c r="BH131" s="144">
        <f>IF(N131="sníž. přenesená",J131,0)</f>
        <v>0</v>
      </c>
      <c r="BI131" s="144">
        <f>IF(N131="nulová",J131,0)</f>
        <v>0</v>
      </c>
      <c r="BJ131" s="18" t="s">
        <v>85</v>
      </c>
      <c r="BK131" s="144">
        <f>ROUND(I131*H131,2)</f>
        <v>0</v>
      </c>
      <c r="BL131" s="18" t="s">
        <v>291</v>
      </c>
      <c r="BM131" s="143" t="s">
        <v>2219</v>
      </c>
    </row>
    <row r="132" spans="2:65" s="1" customFormat="1" ht="21.75" customHeight="1">
      <c r="B132" s="33"/>
      <c r="C132" s="132" t="s">
        <v>308</v>
      </c>
      <c r="D132" s="132" t="s">
        <v>168</v>
      </c>
      <c r="E132" s="133" t="s">
        <v>2220</v>
      </c>
      <c r="F132" s="134" t="s">
        <v>2221</v>
      </c>
      <c r="G132" s="135" t="s">
        <v>948</v>
      </c>
      <c r="H132" s="136">
        <v>6</v>
      </c>
      <c r="I132" s="137"/>
      <c r="J132" s="138">
        <f>ROUND(I132*H132,2)</f>
        <v>0</v>
      </c>
      <c r="K132" s="134" t="s">
        <v>172</v>
      </c>
      <c r="L132" s="33"/>
      <c r="M132" s="139" t="s">
        <v>19</v>
      </c>
      <c r="N132" s="140" t="s">
        <v>44</v>
      </c>
      <c r="P132" s="141">
        <f>O132*H132</f>
        <v>0</v>
      </c>
      <c r="Q132" s="141">
        <v>1.6969999999999999E-2</v>
      </c>
      <c r="R132" s="141">
        <f>Q132*H132</f>
        <v>0.10181999999999999</v>
      </c>
      <c r="S132" s="141">
        <v>0</v>
      </c>
      <c r="T132" s="142">
        <f>S132*H132</f>
        <v>0</v>
      </c>
      <c r="AR132" s="143" t="s">
        <v>291</v>
      </c>
      <c r="AT132" s="143" t="s">
        <v>168</v>
      </c>
      <c r="AU132" s="143" t="s">
        <v>85</v>
      </c>
      <c r="AY132" s="18" t="s">
        <v>166</v>
      </c>
      <c r="BE132" s="144">
        <f>IF(N132="základní",J132,0)</f>
        <v>0</v>
      </c>
      <c r="BF132" s="144">
        <f>IF(N132="snížená",J132,0)</f>
        <v>0</v>
      </c>
      <c r="BG132" s="144">
        <f>IF(N132="zákl. přenesená",J132,0)</f>
        <v>0</v>
      </c>
      <c r="BH132" s="144">
        <f>IF(N132="sníž. přenesená",J132,0)</f>
        <v>0</v>
      </c>
      <c r="BI132" s="144">
        <f>IF(N132="nulová",J132,0)</f>
        <v>0</v>
      </c>
      <c r="BJ132" s="18" t="s">
        <v>85</v>
      </c>
      <c r="BK132" s="144">
        <f>ROUND(I132*H132,2)</f>
        <v>0</v>
      </c>
      <c r="BL132" s="18" t="s">
        <v>291</v>
      </c>
      <c r="BM132" s="143" t="s">
        <v>2222</v>
      </c>
    </row>
    <row r="133" spans="2:65" s="1" customFormat="1">
      <c r="B133" s="33"/>
      <c r="D133" s="145" t="s">
        <v>175</v>
      </c>
      <c r="F133" s="146" t="s">
        <v>2223</v>
      </c>
      <c r="I133" s="147"/>
      <c r="L133" s="33"/>
      <c r="M133" s="148"/>
      <c r="T133" s="54"/>
      <c r="AT133" s="18" t="s">
        <v>175</v>
      </c>
      <c r="AU133" s="18" t="s">
        <v>85</v>
      </c>
    </row>
    <row r="134" spans="2:65" s="1" customFormat="1" ht="39">
      <c r="B134" s="33"/>
      <c r="D134" s="150" t="s">
        <v>1224</v>
      </c>
      <c r="F134" s="188" t="s">
        <v>2224</v>
      </c>
      <c r="I134" s="147"/>
      <c r="L134" s="33"/>
      <c r="M134" s="148"/>
      <c r="T134" s="54"/>
      <c r="AT134" s="18" t="s">
        <v>1224</v>
      </c>
      <c r="AU134" s="18" t="s">
        <v>85</v>
      </c>
    </row>
    <row r="135" spans="2:65" s="1" customFormat="1" ht="24.2" customHeight="1">
      <c r="B135" s="33"/>
      <c r="C135" s="132" t="s">
        <v>313</v>
      </c>
      <c r="D135" s="132" t="s">
        <v>168</v>
      </c>
      <c r="E135" s="133" t="s">
        <v>2225</v>
      </c>
      <c r="F135" s="134" t="s">
        <v>2226</v>
      </c>
      <c r="G135" s="135" t="s">
        <v>948</v>
      </c>
      <c r="H135" s="136">
        <v>6</v>
      </c>
      <c r="I135" s="137"/>
      <c r="J135" s="138">
        <f>ROUND(I135*H135,2)</f>
        <v>0</v>
      </c>
      <c r="K135" s="134" t="s">
        <v>172</v>
      </c>
      <c r="L135" s="33"/>
      <c r="M135" s="139" t="s">
        <v>19</v>
      </c>
      <c r="N135" s="140" t="s">
        <v>44</v>
      </c>
      <c r="P135" s="141">
        <f>O135*H135</f>
        <v>0</v>
      </c>
      <c r="Q135" s="141">
        <v>1.6469999999999999E-2</v>
      </c>
      <c r="R135" s="141">
        <f>Q135*H135</f>
        <v>9.8819999999999991E-2</v>
      </c>
      <c r="S135" s="141">
        <v>0</v>
      </c>
      <c r="T135" s="142">
        <f>S135*H135</f>
        <v>0</v>
      </c>
      <c r="AR135" s="143" t="s">
        <v>291</v>
      </c>
      <c r="AT135" s="143" t="s">
        <v>168</v>
      </c>
      <c r="AU135" s="143" t="s">
        <v>85</v>
      </c>
      <c r="AY135" s="18" t="s">
        <v>166</v>
      </c>
      <c r="BE135" s="144">
        <f>IF(N135="základní",J135,0)</f>
        <v>0</v>
      </c>
      <c r="BF135" s="144">
        <f>IF(N135="snížená",J135,0)</f>
        <v>0</v>
      </c>
      <c r="BG135" s="144">
        <f>IF(N135="zákl. přenesená",J135,0)</f>
        <v>0</v>
      </c>
      <c r="BH135" s="144">
        <f>IF(N135="sníž. přenesená",J135,0)</f>
        <v>0</v>
      </c>
      <c r="BI135" s="144">
        <f>IF(N135="nulová",J135,0)</f>
        <v>0</v>
      </c>
      <c r="BJ135" s="18" t="s">
        <v>85</v>
      </c>
      <c r="BK135" s="144">
        <f>ROUND(I135*H135,2)</f>
        <v>0</v>
      </c>
      <c r="BL135" s="18" t="s">
        <v>291</v>
      </c>
      <c r="BM135" s="143" t="s">
        <v>2227</v>
      </c>
    </row>
    <row r="136" spans="2:65" s="1" customFormat="1">
      <c r="B136" s="33"/>
      <c r="D136" s="145" t="s">
        <v>175</v>
      </c>
      <c r="F136" s="146" t="s">
        <v>2228</v>
      </c>
      <c r="I136" s="147"/>
      <c r="L136" s="33"/>
      <c r="M136" s="148"/>
      <c r="T136" s="54"/>
      <c r="AT136" s="18" t="s">
        <v>175</v>
      </c>
      <c r="AU136" s="18" t="s">
        <v>85</v>
      </c>
    </row>
    <row r="137" spans="2:65" s="1" customFormat="1" ht="19.5">
      <c r="B137" s="33"/>
      <c r="D137" s="150" t="s">
        <v>1224</v>
      </c>
      <c r="F137" s="188" t="s">
        <v>2216</v>
      </c>
      <c r="I137" s="147"/>
      <c r="L137" s="33"/>
      <c r="M137" s="148"/>
      <c r="T137" s="54"/>
      <c r="AT137" s="18" t="s">
        <v>1224</v>
      </c>
      <c r="AU137" s="18" t="s">
        <v>85</v>
      </c>
    </row>
    <row r="138" spans="2:65" s="1" customFormat="1" ht="16.5" customHeight="1">
      <c r="B138" s="33"/>
      <c r="C138" s="132" t="s">
        <v>366</v>
      </c>
      <c r="D138" s="132" t="s">
        <v>168</v>
      </c>
      <c r="E138" s="133" t="s">
        <v>2229</v>
      </c>
      <c r="F138" s="134" t="s">
        <v>2230</v>
      </c>
      <c r="G138" s="135" t="s">
        <v>948</v>
      </c>
      <c r="H138" s="136">
        <v>6</v>
      </c>
      <c r="I138" s="137"/>
      <c r="J138" s="138">
        <f>ROUND(I138*H138,2)</f>
        <v>0</v>
      </c>
      <c r="K138" s="134" t="s">
        <v>172</v>
      </c>
      <c r="L138" s="33"/>
      <c r="M138" s="139" t="s">
        <v>19</v>
      </c>
      <c r="N138" s="140" t="s">
        <v>44</v>
      </c>
      <c r="P138" s="141">
        <f>O138*H138</f>
        <v>0</v>
      </c>
      <c r="Q138" s="141">
        <v>1.8E-3</v>
      </c>
      <c r="R138" s="141">
        <f>Q138*H138</f>
        <v>1.0800000000000001E-2</v>
      </c>
      <c r="S138" s="141">
        <v>0</v>
      </c>
      <c r="T138" s="142">
        <f>S138*H138</f>
        <v>0</v>
      </c>
      <c r="AR138" s="143" t="s">
        <v>291</v>
      </c>
      <c r="AT138" s="143" t="s">
        <v>168</v>
      </c>
      <c r="AU138" s="143" t="s">
        <v>85</v>
      </c>
      <c r="AY138" s="18" t="s">
        <v>166</v>
      </c>
      <c r="BE138" s="144">
        <f>IF(N138="základní",J138,0)</f>
        <v>0</v>
      </c>
      <c r="BF138" s="144">
        <f>IF(N138="snížená",J138,0)</f>
        <v>0</v>
      </c>
      <c r="BG138" s="144">
        <f>IF(N138="zákl. přenesená",J138,0)</f>
        <v>0</v>
      </c>
      <c r="BH138" s="144">
        <f>IF(N138="sníž. přenesená",J138,0)</f>
        <v>0</v>
      </c>
      <c r="BI138" s="144">
        <f>IF(N138="nulová",J138,0)</f>
        <v>0</v>
      </c>
      <c r="BJ138" s="18" t="s">
        <v>85</v>
      </c>
      <c r="BK138" s="144">
        <f>ROUND(I138*H138,2)</f>
        <v>0</v>
      </c>
      <c r="BL138" s="18" t="s">
        <v>291</v>
      </c>
      <c r="BM138" s="143" t="s">
        <v>2231</v>
      </c>
    </row>
    <row r="139" spans="2:65" s="1" customFormat="1">
      <c r="B139" s="33"/>
      <c r="D139" s="145" t="s">
        <v>175</v>
      </c>
      <c r="F139" s="146" t="s">
        <v>2232</v>
      </c>
      <c r="I139" s="147"/>
      <c r="L139" s="33"/>
      <c r="M139" s="148"/>
      <c r="T139" s="54"/>
      <c r="AT139" s="18" t="s">
        <v>175</v>
      </c>
      <c r="AU139" s="18" t="s">
        <v>85</v>
      </c>
    </row>
    <row r="140" spans="2:65" s="1" customFormat="1" ht="19.5">
      <c r="B140" s="33"/>
      <c r="D140" s="150" t="s">
        <v>1224</v>
      </c>
      <c r="F140" s="188" t="s">
        <v>2233</v>
      </c>
      <c r="I140" s="147"/>
      <c r="L140" s="33"/>
      <c r="M140" s="148"/>
      <c r="T140" s="54"/>
      <c r="AT140" s="18" t="s">
        <v>1224</v>
      </c>
      <c r="AU140" s="18" t="s">
        <v>85</v>
      </c>
    </row>
    <row r="141" spans="2:65" s="1" customFormat="1" ht="16.5" customHeight="1">
      <c r="B141" s="33"/>
      <c r="C141" s="132" t="s">
        <v>7</v>
      </c>
      <c r="D141" s="132" t="s">
        <v>168</v>
      </c>
      <c r="E141" s="133" t="s">
        <v>2234</v>
      </c>
      <c r="F141" s="134" t="s">
        <v>2235</v>
      </c>
      <c r="G141" s="135" t="s">
        <v>265</v>
      </c>
      <c r="H141" s="136">
        <v>6</v>
      </c>
      <c r="I141" s="137"/>
      <c r="J141" s="138">
        <f>ROUND(I141*H141,2)</f>
        <v>0</v>
      </c>
      <c r="K141" s="134" t="s">
        <v>172</v>
      </c>
      <c r="L141" s="33"/>
      <c r="M141" s="139" t="s">
        <v>19</v>
      </c>
      <c r="N141" s="140" t="s">
        <v>44</v>
      </c>
      <c r="P141" s="141">
        <f>O141*H141</f>
        <v>0</v>
      </c>
      <c r="Q141" s="141">
        <v>2.4000000000000001E-4</v>
      </c>
      <c r="R141" s="141">
        <f>Q141*H141</f>
        <v>1.4400000000000001E-3</v>
      </c>
      <c r="S141" s="141">
        <v>0</v>
      </c>
      <c r="T141" s="142">
        <f>S141*H141</f>
        <v>0</v>
      </c>
      <c r="AR141" s="143" t="s">
        <v>291</v>
      </c>
      <c r="AT141" s="143" t="s">
        <v>168</v>
      </c>
      <c r="AU141" s="143" t="s">
        <v>85</v>
      </c>
      <c r="AY141" s="18" t="s">
        <v>166</v>
      </c>
      <c r="BE141" s="144">
        <f>IF(N141="základní",J141,0)</f>
        <v>0</v>
      </c>
      <c r="BF141" s="144">
        <f>IF(N141="snížená",J141,0)</f>
        <v>0</v>
      </c>
      <c r="BG141" s="144">
        <f>IF(N141="zákl. přenesená",J141,0)</f>
        <v>0</v>
      </c>
      <c r="BH141" s="144">
        <f>IF(N141="sníž. přenesená",J141,0)</f>
        <v>0</v>
      </c>
      <c r="BI141" s="144">
        <f>IF(N141="nulová",J141,0)</f>
        <v>0</v>
      </c>
      <c r="BJ141" s="18" t="s">
        <v>85</v>
      </c>
      <c r="BK141" s="144">
        <f>ROUND(I141*H141,2)</f>
        <v>0</v>
      </c>
      <c r="BL141" s="18" t="s">
        <v>291</v>
      </c>
      <c r="BM141" s="143" t="s">
        <v>2236</v>
      </c>
    </row>
    <row r="142" spans="2:65" s="1" customFormat="1">
      <c r="B142" s="33"/>
      <c r="D142" s="145" t="s">
        <v>175</v>
      </c>
      <c r="F142" s="146" t="s">
        <v>2237</v>
      </c>
      <c r="I142" s="147"/>
      <c r="L142" s="33"/>
      <c r="M142" s="148"/>
      <c r="T142" s="54"/>
      <c r="AT142" s="18" t="s">
        <v>175</v>
      </c>
      <c r="AU142" s="18" t="s">
        <v>85</v>
      </c>
    </row>
    <row r="143" spans="2:65" s="1" customFormat="1" ht="24.2" customHeight="1">
      <c r="B143" s="33"/>
      <c r="C143" s="132" t="s">
        <v>375</v>
      </c>
      <c r="D143" s="132" t="s">
        <v>168</v>
      </c>
      <c r="E143" s="133" t="s">
        <v>2238</v>
      </c>
      <c r="F143" s="134" t="s">
        <v>2239</v>
      </c>
      <c r="G143" s="135" t="s">
        <v>948</v>
      </c>
      <c r="H143" s="136">
        <v>3</v>
      </c>
      <c r="I143" s="137"/>
      <c r="J143" s="138">
        <f>ROUND(I143*H143,2)</f>
        <v>0</v>
      </c>
      <c r="K143" s="134" t="s">
        <v>19</v>
      </c>
      <c r="L143" s="33"/>
      <c r="M143" s="139" t="s">
        <v>19</v>
      </c>
      <c r="N143" s="140" t="s">
        <v>44</v>
      </c>
      <c r="P143" s="141">
        <f>O143*H143</f>
        <v>0</v>
      </c>
      <c r="Q143" s="141">
        <v>2.9499999999999998E-2</v>
      </c>
      <c r="R143" s="141">
        <f>Q143*H143</f>
        <v>8.8499999999999995E-2</v>
      </c>
      <c r="S143" s="141">
        <v>0</v>
      </c>
      <c r="T143" s="142">
        <f>S143*H143</f>
        <v>0</v>
      </c>
      <c r="AR143" s="143" t="s">
        <v>291</v>
      </c>
      <c r="AT143" s="143" t="s">
        <v>168</v>
      </c>
      <c r="AU143" s="143" t="s">
        <v>85</v>
      </c>
      <c r="AY143" s="18" t="s">
        <v>166</v>
      </c>
      <c r="BE143" s="144">
        <f>IF(N143="základní",J143,0)</f>
        <v>0</v>
      </c>
      <c r="BF143" s="144">
        <f>IF(N143="snížená",J143,0)</f>
        <v>0</v>
      </c>
      <c r="BG143" s="144">
        <f>IF(N143="zákl. přenesená",J143,0)</f>
        <v>0</v>
      </c>
      <c r="BH143" s="144">
        <f>IF(N143="sníž. přenesená",J143,0)</f>
        <v>0</v>
      </c>
      <c r="BI143" s="144">
        <f>IF(N143="nulová",J143,0)</f>
        <v>0</v>
      </c>
      <c r="BJ143" s="18" t="s">
        <v>85</v>
      </c>
      <c r="BK143" s="144">
        <f>ROUND(I143*H143,2)</f>
        <v>0</v>
      </c>
      <c r="BL143" s="18" t="s">
        <v>291</v>
      </c>
      <c r="BM143" s="143" t="s">
        <v>2240</v>
      </c>
    </row>
    <row r="144" spans="2:65" s="1" customFormat="1" ht="16.5" customHeight="1">
      <c r="B144" s="33"/>
      <c r="C144" s="132" t="s">
        <v>391</v>
      </c>
      <c r="D144" s="132" t="s">
        <v>168</v>
      </c>
      <c r="E144" s="133" t="s">
        <v>2241</v>
      </c>
      <c r="F144" s="134" t="s">
        <v>2242</v>
      </c>
      <c r="G144" s="135" t="s">
        <v>948</v>
      </c>
      <c r="H144" s="136">
        <v>3</v>
      </c>
      <c r="I144" s="137"/>
      <c r="J144" s="138">
        <f>ROUND(I144*H144,2)</f>
        <v>0</v>
      </c>
      <c r="K144" s="134" t="s">
        <v>172</v>
      </c>
      <c r="L144" s="33"/>
      <c r="M144" s="139" t="s">
        <v>19</v>
      </c>
      <c r="N144" s="140" t="s">
        <v>44</v>
      </c>
      <c r="P144" s="141">
        <f>O144*H144</f>
        <v>0</v>
      </c>
      <c r="Q144" s="141">
        <v>1.9599999999999999E-3</v>
      </c>
      <c r="R144" s="141">
        <f>Q144*H144</f>
        <v>5.8799999999999998E-3</v>
      </c>
      <c r="S144" s="141">
        <v>0</v>
      </c>
      <c r="T144" s="142">
        <f>S144*H144</f>
        <v>0</v>
      </c>
      <c r="AR144" s="143" t="s">
        <v>291</v>
      </c>
      <c r="AT144" s="143" t="s">
        <v>168</v>
      </c>
      <c r="AU144" s="143" t="s">
        <v>85</v>
      </c>
      <c r="AY144" s="18" t="s">
        <v>166</v>
      </c>
      <c r="BE144" s="144">
        <f>IF(N144="základní",J144,0)</f>
        <v>0</v>
      </c>
      <c r="BF144" s="144">
        <f>IF(N144="snížená",J144,0)</f>
        <v>0</v>
      </c>
      <c r="BG144" s="144">
        <f>IF(N144="zákl. přenesená",J144,0)</f>
        <v>0</v>
      </c>
      <c r="BH144" s="144">
        <f>IF(N144="sníž. přenesená",J144,0)</f>
        <v>0</v>
      </c>
      <c r="BI144" s="144">
        <f>IF(N144="nulová",J144,0)</f>
        <v>0</v>
      </c>
      <c r="BJ144" s="18" t="s">
        <v>85</v>
      </c>
      <c r="BK144" s="144">
        <f>ROUND(I144*H144,2)</f>
        <v>0</v>
      </c>
      <c r="BL144" s="18" t="s">
        <v>291</v>
      </c>
      <c r="BM144" s="143" t="s">
        <v>2243</v>
      </c>
    </row>
    <row r="145" spans="2:65" s="1" customFormat="1">
      <c r="B145" s="33"/>
      <c r="D145" s="145" t="s">
        <v>175</v>
      </c>
      <c r="F145" s="146" t="s">
        <v>2244</v>
      </c>
      <c r="I145" s="147"/>
      <c r="L145" s="33"/>
      <c r="M145" s="148"/>
      <c r="T145" s="54"/>
      <c r="AT145" s="18" t="s">
        <v>175</v>
      </c>
      <c r="AU145" s="18" t="s">
        <v>85</v>
      </c>
    </row>
    <row r="146" spans="2:65" s="1" customFormat="1" ht="19.5">
      <c r="B146" s="33"/>
      <c r="D146" s="150" t="s">
        <v>1224</v>
      </c>
      <c r="F146" s="188" t="s">
        <v>2233</v>
      </c>
      <c r="I146" s="147"/>
      <c r="L146" s="33"/>
      <c r="M146" s="148"/>
      <c r="T146" s="54"/>
      <c r="AT146" s="18" t="s">
        <v>1224</v>
      </c>
      <c r="AU146" s="18" t="s">
        <v>85</v>
      </c>
    </row>
    <row r="147" spans="2:65" s="1" customFormat="1" ht="16.5" customHeight="1">
      <c r="B147" s="33"/>
      <c r="C147" s="132" t="s">
        <v>396</v>
      </c>
      <c r="D147" s="132" t="s">
        <v>168</v>
      </c>
      <c r="E147" s="133" t="s">
        <v>2245</v>
      </c>
      <c r="F147" s="134" t="s">
        <v>2246</v>
      </c>
      <c r="G147" s="135" t="s">
        <v>948</v>
      </c>
      <c r="H147" s="136">
        <v>3</v>
      </c>
      <c r="I147" s="137"/>
      <c r="J147" s="138">
        <f>ROUND(I147*H147,2)</f>
        <v>0</v>
      </c>
      <c r="K147" s="134" t="s">
        <v>172</v>
      </c>
      <c r="L147" s="33"/>
      <c r="M147" s="139" t="s">
        <v>19</v>
      </c>
      <c r="N147" s="140" t="s">
        <v>44</v>
      </c>
      <c r="P147" s="141">
        <f>O147*H147</f>
        <v>0</v>
      </c>
      <c r="Q147" s="141">
        <v>3.4680000000000002E-2</v>
      </c>
      <c r="R147" s="141">
        <f>Q147*H147</f>
        <v>0.10404000000000001</v>
      </c>
      <c r="S147" s="141">
        <v>0</v>
      </c>
      <c r="T147" s="142">
        <f>S147*H147</f>
        <v>0</v>
      </c>
      <c r="AR147" s="143" t="s">
        <v>291</v>
      </c>
      <c r="AT147" s="143" t="s">
        <v>168</v>
      </c>
      <c r="AU147" s="143" t="s">
        <v>85</v>
      </c>
      <c r="AY147" s="18" t="s">
        <v>166</v>
      </c>
      <c r="BE147" s="144">
        <f>IF(N147="základní",J147,0)</f>
        <v>0</v>
      </c>
      <c r="BF147" s="144">
        <f>IF(N147="snížená",J147,0)</f>
        <v>0</v>
      </c>
      <c r="BG147" s="144">
        <f>IF(N147="zákl. přenesená",J147,0)</f>
        <v>0</v>
      </c>
      <c r="BH147" s="144">
        <f>IF(N147="sníž. přenesená",J147,0)</f>
        <v>0</v>
      </c>
      <c r="BI147" s="144">
        <f>IF(N147="nulová",J147,0)</f>
        <v>0</v>
      </c>
      <c r="BJ147" s="18" t="s">
        <v>85</v>
      </c>
      <c r="BK147" s="144">
        <f>ROUND(I147*H147,2)</f>
        <v>0</v>
      </c>
      <c r="BL147" s="18" t="s">
        <v>291</v>
      </c>
      <c r="BM147" s="143" t="s">
        <v>2247</v>
      </c>
    </row>
    <row r="148" spans="2:65" s="1" customFormat="1">
      <c r="B148" s="33"/>
      <c r="D148" s="145" t="s">
        <v>175</v>
      </c>
      <c r="F148" s="146" t="s">
        <v>2248</v>
      </c>
      <c r="I148" s="147"/>
      <c r="L148" s="33"/>
      <c r="M148" s="148"/>
      <c r="T148" s="54"/>
      <c r="AT148" s="18" t="s">
        <v>175</v>
      </c>
      <c r="AU148" s="18" t="s">
        <v>85</v>
      </c>
    </row>
    <row r="149" spans="2:65" s="1" customFormat="1" ht="19.5">
      <c r="B149" s="33"/>
      <c r="D149" s="150" t="s">
        <v>1224</v>
      </c>
      <c r="F149" s="188" t="s">
        <v>2216</v>
      </c>
      <c r="I149" s="147"/>
      <c r="L149" s="33"/>
      <c r="M149" s="148"/>
      <c r="T149" s="54"/>
      <c r="AT149" s="18" t="s">
        <v>1224</v>
      </c>
      <c r="AU149" s="18" t="s">
        <v>85</v>
      </c>
    </row>
    <row r="150" spans="2:65" s="1" customFormat="1" ht="24.2" customHeight="1">
      <c r="B150" s="33"/>
      <c r="C150" s="132" t="s">
        <v>401</v>
      </c>
      <c r="D150" s="132" t="s">
        <v>168</v>
      </c>
      <c r="E150" s="133" t="s">
        <v>2249</v>
      </c>
      <c r="F150" s="134" t="s">
        <v>2250</v>
      </c>
      <c r="G150" s="135" t="s">
        <v>948</v>
      </c>
      <c r="H150" s="136">
        <v>3</v>
      </c>
      <c r="I150" s="137"/>
      <c r="J150" s="138">
        <f>ROUND(I150*H150,2)</f>
        <v>0</v>
      </c>
      <c r="K150" s="134" t="s">
        <v>19</v>
      </c>
      <c r="L150" s="33"/>
      <c r="M150" s="139" t="s">
        <v>19</v>
      </c>
      <c r="N150" s="140" t="s">
        <v>44</v>
      </c>
      <c r="P150" s="141">
        <f>O150*H150</f>
        <v>0</v>
      </c>
      <c r="Q150" s="141">
        <v>3.6459999999999999E-2</v>
      </c>
      <c r="R150" s="141">
        <f>Q150*H150</f>
        <v>0.10938000000000001</v>
      </c>
      <c r="S150" s="141">
        <v>0</v>
      </c>
      <c r="T150" s="142">
        <f>S150*H150</f>
        <v>0</v>
      </c>
      <c r="AR150" s="143" t="s">
        <v>291</v>
      </c>
      <c r="AT150" s="143" t="s">
        <v>168</v>
      </c>
      <c r="AU150" s="143" t="s">
        <v>85</v>
      </c>
      <c r="AY150" s="18" t="s">
        <v>166</v>
      </c>
      <c r="BE150" s="144">
        <f>IF(N150="základní",J150,0)</f>
        <v>0</v>
      </c>
      <c r="BF150" s="144">
        <f>IF(N150="snížená",J150,0)</f>
        <v>0</v>
      </c>
      <c r="BG150" s="144">
        <f>IF(N150="zákl. přenesená",J150,0)</f>
        <v>0</v>
      </c>
      <c r="BH150" s="144">
        <f>IF(N150="sníž. přenesená",J150,0)</f>
        <v>0</v>
      </c>
      <c r="BI150" s="144">
        <f>IF(N150="nulová",J150,0)</f>
        <v>0</v>
      </c>
      <c r="BJ150" s="18" t="s">
        <v>85</v>
      </c>
      <c r="BK150" s="144">
        <f>ROUND(I150*H150,2)</f>
        <v>0</v>
      </c>
      <c r="BL150" s="18" t="s">
        <v>291</v>
      </c>
      <c r="BM150" s="143" t="s">
        <v>2251</v>
      </c>
    </row>
    <row r="151" spans="2:65" s="1" customFormat="1" ht="19.5">
      <c r="B151" s="33"/>
      <c r="D151" s="150" t="s">
        <v>1224</v>
      </c>
      <c r="F151" s="188" t="s">
        <v>2252</v>
      </c>
      <c r="I151" s="147"/>
      <c r="L151" s="33"/>
      <c r="M151" s="148"/>
      <c r="T151" s="54"/>
      <c r="AT151" s="18" t="s">
        <v>1224</v>
      </c>
      <c r="AU151" s="18" t="s">
        <v>85</v>
      </c>
    </row>
    <row r="152" spans="2:65" s="1" customFormat="1" ht="16.5" customHeight="1">
      <c r="B152" s="33"/>
      <c r="C152" s="132" t="s">
        <v>411</v>
      </c>
      <c r="D152" s="132" t="s">
        <v>168</v>
      </c>
      <c r="E152" s="133" t="s">
        <v>2253</v>
      </c>
      <c r="F152" s="134" t="s">
        <v>2254</v>
      </c>
      <c r="G152" s="135" t="s">
        <v>948</v>
      </c>
      <c r="H152" s="136">
        <v>3</v>
      </c>
      <c r="I152" s="137"/>
      <c r="J152" s="138">
        <f>ROUND(I152*H152,2)</f>
        <v>0</v>
      </c>
      <c r="K152" s="134" t="s">
        <v>19</v>
      </c>
      <c r="L152" s="33"/>
      <c r="M152" s="139" t="s">
        <v>19</v>
      </c>
      <c r="N152" s="140" t="s">
        <v>44</v>
      </c>
      <c r="P152" s="141">
        <f>O152*H152</f>
        <v>0</v>
      </c>
      <c r="Q152" s="141">
        <v>1.8400000000000001E-3</v>
      </c>
      <c r="R152" s="141">
        <f>Q152*H152</f>
        <v>5.5200000000000006E-3</v>
      </c>
      <c r="S152" s="141">
        <v>0</v>
      </c>
      <c r="T152" s="142">
        <f>S152*H152</f>
        <v>0</v>
      </c>
      <c r="AR152" s="143" t="s">
        <v>291</v>
      </c>
      <c r="AT152" s="143" t="s">
        <v>168</v>
      </c>
      <c r="AU152" s="143" t="s">
        <v>85</v>
      </c>
      <c r="AY152" s="18" t="s">
        <v>166</v>
      </c>
      <c r="BE152" s="144">
        <f>IF(N152="základní",J152,0)</f>
        <v>0</v>
      </c>
      <c r="BF152" s="144">
        <f>IF(N152="snížená",J152,0)</f>
        <v>0</v>
      </c>
      <c r="BG152" s="144">
        <f>IF(N152="zákl. přenesená",J152,0)</f>
        <v>0</v>
      </c>
      <c r="BH152" s="144">
        <f>IF(N152="sníž. přenesená",J152,0)</f>
        <v>0</v>
      </c>
      <c r="BI152" s="144">
        <f>IF(N152="nulová",J152,0)</f>
        <v>0</v>
      </c>
      <c r="BJ152" s="18" t="s">
        <v>85</v>
      </c>
      <c r="BK152" s="144">
        <f>ROUND(I152*H152,2)</f>
        <v>0</v>
      </c>
      <c r="BL152" s="18" t="s">
        <v>291</v>
      </c>
      <c r="BM152" s="143" t="s">
        <v>2255</v>
      </c>
    </row>
    <row r="153" spans="2:65" s="1" customFormat="1" ht="19.5">
      <c r="B153" s="33"/>
      <c r="D153" s="150" t="s">
        <v>1224</v>
      </c>
      <c r="F153" s="188" t="s">
        <v>2233</v>
      </c>
      <c r="I153" s="147"/>
      <c r="L153" s="33"/>
      <c r="M153" s="148"/>
      <c r="T153" s="54"/>
      <c r="AT153" s="18" t="s">
        <v>1224</v>
      </c>
      <c r="AU153" s="18" t="s">
        <v>85</v>
      </c>
    </row>
    <row r="154" spans="2:65" s="1" customFormat="1" ht="21.75" customHeight="1">
      <c r="B154" s="33"/>
      <c r="C154" s="132" t="s">
        <v>417</v>
      </c>
      <c r="D154" s="132" t="s">
        <v>168</v>
      </c>
      <c r="E154" s="133" t="s">
        <v>2256</v>
      </c>
      <c r="F154" s="134" t="s">
        <v>2257</v>
      </c>
      <c r="G154" s="135" t="s">
        <v>265</v>
      </c>
      <c r="H154" s="136">
        <v>3</v>
      </c>
      <c r="I154" s="137"/>
      <c r="J154" s="138">
        <f>ROUND(I154*H154,2)</f>
        <v>0</v>
      </c>
      <c r="K154" s="134" t="s">
        <v>172</v>
      </c>
      <c r="L154" s="33"/>
      <c r="M154" s="139" t="s">
        <v>19</v>
      </c>
      <c r="N154" s="140" t="s">
        <v>44</v>
      </c>
      <c r="P154" s="141">
        <f>O154*H154</f>
        <v>0</v>
      </c>
      <c r="Q154" s="141">
        <v>7.5000000000000002E-4</v>
      </c>
      <c r="R154" s="141">
        <f>Q154*H154</f>
        <v>2.2500000000000003E-3</v>
      </c>
      <c r="S154" s="141">
        <v>0</v>
      </c>
      <c r="T154" s="142">
        <f>S154*H154</f>
        <v>0</v>
      </c>
      <c r="AR154" s="143" t="s">
        <v>291</v>
      </c>
      <c r="AT154" s="143" t="s">
        <v>168</v>
      </c>
      <c r="AU154" s="143" t="s">
        <v>85</v>
      </c>
      <c r="AY154" s="18" t="s">
        <v>166</v>
      </c>
      <c r="BE154" s="144">
        <f>IF(N154="základní",J154,0)</f>
        <v>0</v>
      </c>
      <c r="BF154" s="144">
        <f>IF(N154="snížená",J154,0)</f>
        <v>0</v>
      </c>
      <c r="BG154" s="144">
        <f>IF(N154="zákl. přenesená",J154,0)</f>
        <v>0</v>
      </c>
      <c r="BH154" s="144">
        <f>IF(N154="sníž. přenesená",J154,0)</f>
        <v>0</v>
      </c>
      <c r="BI154" s="144">
        <f>IF(N154="nulová",J154,0)</f>
        <v>0</v>
      </c>
      <c r="BJ154" s="18" t="s">
        <v>85</v>
      </c>
      <c r="BK154" s="144">
        <f>ROUND(I154*H154,2)</f>
        <v>0</v>
      </c>
      <c r="BL154" s="18" t="s">
        <v>291</v>
      </c>
      <c r="BM154" s="143" t="s">
        <v>2258</v>
      </c>
    </row>
    <row r="155" spans="2:65" s="1" customFormat="1">
      <c r="B155" s="33"/>
      <c r="D155" s="145" t="s">
        <v>175</v>
      </c>
      <c r="F155" s="146" t="s">
        <v>2259</v>
      </c>
      <c r="I155" s="147"/>
      <c r="L155" s="33"/>
      <c r="M155" s="148"/>
      <c r="T155" s="54"/>
      <c r="AT155" s="18" t="s">
        <v>175</v>
      </c>
      <c r="AU155" s="18" t="s">
        <v>85</v>
      </c>
    </row>
    <row r="156" spans="2:65" s="1" customFormat="1" ht="24.2" customHeight="1">
      <c r="B156" s="33"/>
      <c r="C156" s="132" t="s">
        <v>425</v>
      </c>
      <c r="D156" s="132" t="s">
        <v>168</v>
      </c>
      <c r="E156" s="133" t="s">
        <v>2260</v>
      </c>
      <c r="F156" s="134" t="s">
        <v>2261</v>
      </c>
      <c r="G156" s="135" t="s">
        <v>948</v>
      </c>
      <c r="H156" s="136">
        <v>6</v>
      </c>
      <c r="I156" s="137"/>
      <c r="J156" s="138">
        <f>ROUND(I156*H156,2)</f>
        <v>0</v>
      </c>
      <c r="K156" s="134" t="s">
        <v>172</v>
      </c>
      <c r="L156" s="33"/>
      <c r="M156" s="139" t="s">
        <v>19</v>
      </c>
      <c r="N156" s="140" t="s">
        <v>44</v>
      </c>
      <c r="P156" s="141">
        <f>O156*H156</f>
        <v>0</v>
      </c>
      <c r="Q156" s="141">
        <v>4.9300000000000004E-3</v>
      </c>
      <c r="R156" s="141">
        <f>Q156*H156</f>
        <v>2.9580000000000002E-2</v>
      </c>
      <c r="S156" s="141">
        <v>0</v>
      </c>
      <c r="T156" s="142">
        <f>S156*H156</f>
        <v>0</v>
      </c>
      <c r="AR156" s="143" t="s">
        <v>291</v>
      </c>
      <c r="AT156" s="143" t="s">
        <v>168</v>
      </c>
      <c r="AU156" s="143" t="s">
        <v>85</v>
      </c>
      <c r="AY156" s="18" t="s">
        <v>166</v>
      </c>
      <c r="BE156" s="144">
        <f>IF(N156="základní",J156,0)</f>
        <v>0</v>
      </c>
      <c r="BF156" s="144">
        <f>IF(N156="snížená",J156,0)</f>
        <v>0</v>
      </c>
      <c r="BG156" s="144">
        <f>IF(N156="zákl. přenesená",J156,0)</f>
        <v>0</v>
      </c>
      <c r="BH156" s="144">
        <f>IF(N156="sníž. přenesená",J156,0)</f>
        <v>0</v>
      </c>
      <c r="BI156" s="144">
        <f>IF(N156="nulová",J156,0)</f>
        <v>0</v>
      </c>
      <c r="BJ156" s="18" t="s">
        <v>85</v>
      </c>
      <c r="BK156" s="144">
        <f>ROUND(I156*H156,2)</f>
        <v>0</v>
      </c>
      <c r="BL156" s="18" t="s">
        <v>291</v>
      </c>
      <c r="BM156" s="143" t="s">
        <v>2262</v>
      </c>
    </row>
    <row r="157" spans="2:65" s="1" customFormat="1">
      <c r="B157" s="33"/>
      <c r="D157" s="145" t="s">
        <v>175</v>
      </c>
      <c r="F157" s="146" t="s">
        <v>2263</v>
      </c>
      <c r="I157" s="147"/>
      <c r="L157" s="33"/>
      <c r="M157" s="148"/>
      <c r="T157" s="54"/>
      <c r="AT157" s="18" t="s">
        <v>175</v>
      </c>
      <c r="AU157" s="18" t="s">
        <v>85</v>
      </c>
    </row>
    <row r="158" spans="2:65" s="1" customFormat="1" ht="16.5" customHeight="1">
      <c r="B158" s="33"/>
      <c r="C158" s="132" t="s">
        <v>430</v>
      </c>
      <c r="D158" s="132" t="s">
        <v>168</v>
      </c>
      <c r="E158" s="133" t="s">
        <v>2264</v>
      </c>
      <c r="F158" s="134" t="s">
        <v>2265</v>
      </c>
      <c r="G158" s="135" t="s">
        <v>948</v>
      </c>
      <c r="H158" s="136">
        <v>6</v>
      </c>
      <c r="I158" s="137"/>
      <c r="J158" s="138">
        <f>ROUND(I158*H158,2)</f>
        <v>0</v>
      </c>
      <c r="K158" s="134" t="s">
        <v>172</v>
      </c>
      <c r="L158" s="33"/>
      <c r="M158" s="139" t="s">
        <v>19</v>
      </c>
      <c r="N158" s="140" t="s">
        <v>44</v>
      </c>
      <c r="P158" s="141">
        <f>O158*H158</f>
        <v>0</v>
      </c>
      <c r="Q158" s="141">
        <v>1.8E-3</v>
      </c>
      <c r="R158" s="141">
        <f>Q158*H158</f>
        <v>1.0800000000000001E-2</v>
      </c>
      <c r="S158" s="141">
        <v>0</v>
      </c>
      <c r="T158" s="142">
        <f>S158*H158</f>
        <v>0</v>
      </c>
      <c r="AR158" s="143" t="s">
        <v>291</v>
      </c>
      <c r="AT158" s="143" t="s">
        <v>168</v>
      </c>
      <c r="AU158" s="143" t="s">
        <v>85</v>
      </c>
      <c r="AY158" s="18" t="s">
        <v>166</v>
      </c>
      <c r="BE158" s="144">
        <f>IF(N158="základní",J158,0)</f>
        <v>0</v>
      </c>
      <c r="BF158" s="144">
        <f>IF(N158="snížená",J158,0)</f>
        <v>0</v>
      </c>
      <c r="BG158" s="144">
        <f>IF(N158="zákl. přenesená",J158,0)</f>
        <v>0</v>
      </c>
      <c r="BH158" s="144">
        <f>IF(N158="sníž. přenesená",J158,0)</f>
        <v>0</v>
      </c>
      <c r="BI158" s="144">
        <f>IF(N158="nulová",J158,0)</f>
        <v>0</v>
      </c>
      <c r="BJ158" s="18" t="s">
        <v>85</v>
      </c>
      <c r="BK158" s="144">
        <f>ROUND(I158*H158,2)</f>
        <v>0</v>
      </c>
      <c r="BL158" s="18" t="s">
        <v>291</v>
      </c>
      <c r="BM158" s="143" t="s">
        <v>2266</v>
      </c>
    </row>
    <row r="159" spans="2:65" s="1" customFormat="1">
      <c r="B159" s="33"/>
      <c r="D159" s="145" t="s">
        <v>175</v>
      </c>
      <c r="F159" s="146" t="s">
        <v>2267</v>
      </c>
      <c r="I159" s="147"/>
      <c r="L159" s="33"/>
      <c r="M159" s="148"/>
      <c r="T159" s="54"/>
      <c r="AT159" s="18" t="s">
        <v>175</v>
      </c>
      <c r="AU159" s="18" t="s">
        <v>85</v>
      </c>
    </row>
    <row r="160" spans="2:65" s="1" customFormat="1" ht="16.5" customHeight="1">
      <c r="B160" s="33"/>
      <c r="C160" s="132" t="s">
        <v>437</v>
      </c>
      <c r="D160" s="132" t="s">
        <v>168</v>
      </c>
      <c r="E160" s="133" t="s">
        <v>2268</v>
      </c>
      <c r="F160" s="134" t="s">
        <v>2269</v>
      </c>
      <c r="G160" s="135" t="s">
        <v>265</v>
      </c>
      <c r="H160" s="136">
        <v>6</v>
      </c>
      <c r="I160" s="137"/>
      <c r="J160" s="138">
        <f>ROUND(I160*H160,2)</f>
        <v>0</v>
      </c>
      <c r="K160" s="134" t="s">
        <v>172</v>
      </c>
      <c r="L160" s="33"/>
      <c r="M160" s="139" t="s">
        <v>19</v>
      </c>
      <c r="N160" s="140" t="s">
        <v>44</v>
      </c>
      <c r="P160" s="141">
        <f>O160*H160</f>
        <v>0</v>
      </c>
      <c r="Q160" s="141">
        <v>2.7999999999999998E-4</v>
      </c>
      <c r="R160" s="141">
        <f>Q160*H160</f>
        <v>1.6799999999999999E-3</v>
      </c>
      <c r="S160" s="141">
        <v>0</v>
      </c>
      <c r="T160" s="142">
        <f>S160*H160</f>
        <v>0</v>
      </c>
      <c r="AR160" s="143" t="s">
        <v>291</v>
      </c>
      <c r="AT160" s="143" t="s">
        <v>168</v>
      </c>
      <c r="AU160" s="143" t="s">
        <v>85</v>
      </c>
      <c r="AY160" s="18" t="s">
        <v>166</v>
      </c>
      <c r="BE160" s="144">
        <f>IF(N160="základní",J160,0)</f>
        <v>0</v>
      </c>
      <c r="BF160" s="144">
        <f>IF(N160="snížená",J160,0)</f>
        <v>0</v>
      </c>
      <c r="BG160" s="144">
        <f>IF(N160="zákl. přenesená",J160,0)</f>
        <v>0</v>
      </c>
      <c r="BH160" s="144">
        <f>IF(N160="sníž. přenesená",J160,0)</f>
        <v>0</v>
      </c>
      <c r="BI160" s="144">
        <f>IF(N160="nulová",J160,0)</f>
        <v>0</v>
      </c>
      <c r="BJ160" s="18" t="s">
        <v>85</v>
      </c>
      <c r="BK160" s="144">
        <f>ROUND(I160*H160,2)</f>
        <v>0</v>
      </c>
      <c r="BL160" s="18" t="s">
        <v>291</v>
      </c>
      <c r="BM160" s="143" t="s">
        <v>2270</v>
      </c>
    </row>
    <row r="161" spans="2:65" s="1" customFormat="1">
      <c r="B161" s="33"/>
      <c r="D161" s="145" t="s">
        <v>175</v>
      </c>
      <c r="F161" s="146" t="s">
        <v>2271</v>
      </c>
      <c r="I161" s="147"/>
      <c r="L161" s="33"/>
      <c r="M161" s="148"/>
      <c r="T161" s="54"/>
      <c r="AT161" s="18" t="s">
        <v>175</v>
      </c>
      <c r="AU161" s="18" t="s">
        <v>85</v>
      </c>
    </row>
    <row r="162" spans="2:65" s="1" customFormat="1" ht="16.5" customHeight="1">
      <c r="B162" s="33"/>
      <c r="C162" s="132" t="s">
        <v>474</v>
      </c>
      <c r="D162" s="132" t="s">
        <v>168</v>
      </c>
      <c r="E162" s="133" t="s">
        <v>2272</v>
      </c>
      <c r="F162" s="134" t="s">
        <v>2273</v>
      </c>
      <c r="G162" s="135" t="s">
        <v>948</v>
      </c>
      <c r="H162" s="136">
        <v>22</v>
      </c>
      <c r="I162" s="137"/>
      <c r="J162" s="138">
        <f>ROUND(I162*H162,2)</f>
        <v>0</v>
      </c>
      <c r="K162" s="134" t="s">
        <v>172</v>
      </c>
      <c r="L162" s="33"/>
      <c r="M162" s="139" t="s">
        <v>19</v>
      </c>
      <c r="N162" s="140" t="s">
        <v>44</v>
      </c>
      <c r="P162" s="141">
        <f>O162*H162</f>
        <v>0</v>
      </c>
      <c r="Q162" s="141">
        <v>2.4000000000000001E-4</v>
      </c>
      <c r="R162" s="141">
        <f>Q162*H162</f>
        <v>5.28E-3</v>
      </c>
      <c r="S162" s="141">
        <v>0</v>
      </c>
      <c r="T162" s="142">
        <f>S162*H162</f>
        <v>0</v>
      </c>
      <c r="AR162" s="143" t="s">
        <v>291</v>
      </c>
      <c r="AT162" s="143" t="s">
        <v>168</v>
      </c>
      <c r="AU162" s="143" t="s">
        <v>85</v>
      </c>
      <c r="AY162" s="18" t="s">
        <v>166</v>
      </c>
      <c r="BE162" s="144">
        <f>IF(N162="základní",J162,0)</f>
        <v>0</v>
      </c>
      <c r="BF162" s="144">
        <f>IF(N162="snížená",J162,0)</f>
        <v>0</v>
      </c>
      <c r="BG162" s="144">
        <f>IF(N162="zákl. přenesená",J162,0)</f>
        <v>0</v>
      </c>
      <c r="BH162" s="144">
        <f>IF(N162="sníž. přenesená",J162,0)</f>
        <v>0</v>
      </c>
      <c r="BI162" s="144">
        <f>IF(N162="nulová",J162,0)</f>
        <v>0</v>
      </c>
      <c r="BJ162" s="18" t="s">
        <v>85</v>
      </c>
      <c r="BK162" s="144">
        <f>ROUND(I162*H162,2)</f>
        <v>0</v>
      </c>
      <c r="BL162" s="18" t="s">
        <v>291</v>
      </c>
      <c r="BM162" s="143" t="s">
        <v>2274</v>
      </c>
    </row>
    <row r="163" spans="2:65" s="1" customFormat="1">
      <c r="B163" s="33"/>
      <c r="D163" s="145" t="s">
        <v>175</v>
      </c>
      <c r="F163" s="146" t="s">
        <v>2275</v>
      </c>
      <c r="I163" s="147"/>
      <c r="L163" s="33"/>
      <c r="M163" s="148"/>
      <c r="T163" s="54"/>
      <c r="AT163" s="18" t="s">
        <v>175</v>
      </c>
      <c r="AU163" s="18" t="s">
        <v>85</v>
      </c>
    </row>
    <row r="164" spans="2:65" s="1" customFormat="1" ht="16.5" customHeight="1">
      <c r="B164" s="33"/>
      <c r="C164" s="132" t="s">
        <v>479</v>
      </c>
      <c r="D164" s="132" t="s">
        <v>168</v>
      </c>
      <c r="E164" s="133" t="s">
        <v>2276</v>
      </c>
      <c r="F164" s="134" t="s">
        <v>2277</v>
      </c>
      <c r="G164" s="135" t="s">
        <v>265</v>
      </c>
      <c r="H164" s="136">
        <v>10</v>
      </c>
      <c r="I164" s="137"/>
      <c r="J164" s="138">
        <f>ROUND(I164*H164,2)</f>
        <v>0</v>
      </c>
      <c r="K164" s="134" t="s">
        <v>172</v>
      </c>
      <c r="L164" s="33"/>
      <c r="M164" s="139" t="s">
        <v>19</v>
      </c>
      <c r="N164" s="140" t="s">
        <v>44</v>
      </c>
      <c r="P164" s="141">
        <f>O164*H164</f>
        <v>0</v>
      </c>
      <c r="Q164" s="141">
        <v>1.09E-3</v>
      </c>
      <c r="R164" s="141">
        <f>Q164*H164</f>
        <v>1.09E-2</v>
      </c>
      <c r="S164" s="141">
        <v>0</v>
      </c>
      <c r="T164" s="142">
        <f>S164*H164</f>
        <v>0</v>
      </c>
      <c r="AR164" s="143" t="s">
        <v>291</v>
      </c>
      <c r="AT164" s="143" t="s">
        <v>168</v>
      </c>
      <c r="AU164" s="143" t="s">
        <v>85</v>
      </c>
      <c r="AY164" s="18" t="s">
        <v>166</v>
      </c>
      <c r="BE164" s="144">
        <f>IF(N164="základní",J164,0)</f>
        <v>0</v>
      </c>
      <c r="BF164" s="144">
        <f>IF(N164="snížená",J164,0)</f>
        <v>0</v>
      </c>
      <c r="BG164" s="144">
        <f>IF(N164="zákl. přenesená",J164,0)</f>
        <v>0</v>
      </c>
      <c r="BH164" s="144">
        <f>IF(N164="sníž. přenesená",J164,0)</f>
        <v>0</v>
      </c>
      <c r="BI164" s="144">
        <f>IF(N164="nulová",J164,0)</f>
        <v>0</v>
      </c>
      <c r="BJ164" s="18" t="s">
        <v>85</v>
      </c>
      <c r="BK164" s="144">
        <f>ROUND(I164*H164,2)</f>
        <v>0</v>
      </c>
      <c r="BL164" s="18" t="s">
        <v>291</v>
      </c>
      <c r="BM164" s="143" t="s">
        <v>2278</v>
      </c>
    </row>
    <row r="165" spans="2:65" s="1" customFormat="1">
      <c r="B165" s="33"/>
      <c r="D165" s="145" t="s">
        <v>175</v>
      </c>
      <c r="F165" s="146" t="s">
        <v>2279</v>
      </c>
      <c r="I165" s="147"/>
      <c r="L165" s="33"/>
      <c r="M165" s="148"/>
      <c r="T165" s="54"/>
      <c r="AT165" s="18" t="s">
        <v>175</v>
      </c>
      <c r="AU165" s="18" t="s">
        <v>85</v>
      </c>
    </row>
    <row r="166" spans="2:65" s="1" customFormat="1" ht="24.2" customHeight="1">
      <c r="B166" s="33"/>
      <c r="C166" s="132" t="s">
        <v>487</v>
      </c>
      <c r="D166" s="132" t="s">
        <v>168</v>
      </c>
      <c r="E166" s="133" t="s">
        <v>1905</v>
      </c>
      <c r="F166" s="134" t="s">
        <v>1906</v>
      </c>
      <c r="G166" s="135" t="s">
        <v>1049</v>
      </c>
      <c r="H166" s="187"/>
      <c r="I166" s="137"/>
      <c r="J166" s="138">
        <f>ROUND(I166*H166,2)</f>
        <v>0</v>
      </c>
      <c r="K166" s="134" t="s">
        <v>172</v>
      </c>
      <c r="L166" s="33"/>
      <c r="M166" s="139" t="s">
        <v>19</v>
      </c>
      <c r="N166" s="140" t="s">
        <v>44</v>
      </c>
      <c r="P166" s="141">
        <f>O166*H166</f>
        <v>0</v>
      </c>
      <c r="Q166" s="141">
        <v>0</v>
      </c>
      <c r="R166" s="141">
        <f>Q166*H166</f>
        <v>0</v>
      </c>
      <c r="S166" s="141">
        <v>0</v>
      </c>
      <c r="T166" s="142">
        <f>S166*H166</f>
        <v>0</v>
      </c>
      <c r="AR166" s="143" t="s">
        <v>291</v>
      </c>
      <c r="AT166" s="143" t="s">
        <v>168</v>
      </c>
      <c r="AU166" s="143" t="s">
        <v>85</v>
      </c>
      <c r="AY166" s="18" t="s">
        <v>166</v>
      </c>
      <c r="BE166" s="144">
        <f>IF(N166="základní",J166,0)</f>
        <v>0</v>
      </c>
      <c r="BF166" s="144">
        <f>IF(N166="snížená",J166,0)</f>
        <v>0</v>
      </c>
      <c r="BG166" s="144">
        <f>IF(N166="zákl. přenesená",J166,0)</f>
        <v>0</v>
      </c>
      <c r="BH166" s="144">
        <f>IF(N166="sníž. přenesená",J166,0)</f>
        <v>0</v>
      </c>
      <c r="BI166" s="144">
        <f>IF(N166="nulová",J166,0)</f>
        <v>0</v>
      </c>
      <c r="BJ166" s="18" t="s">
        <v>85</v>
      </c>
      <c r="BK166" s="144">
        <f>ROUND(I166*H166,2)</f>
        <v>0</v>
      </c>
      <c r="BL166" s="18" t="s">
        <v>291</v>
      </c>
      <c r="BM166" s="143" t="s">
        <v>2280</v>
      </c>
    </row>
    <row r="167" spans="2:65" s="1" customFormat="1">
      <c r="B167" s="33"/>
      <c r="D167" s="145" t="s">
        <v>175</v>
      </c>
      <c r="F167" s="146" t="s">
        <v>1908</v>
      </c>
      <c r="I167" s="147"/>
      <c r="L167" s="33"/>
      <c r="M167" s="148"/>
      <c r="T167" s="54"/>
      <c r="AT167" s="18" t="s">
        <v>175</v>
      </c>
      <c r="AU167" s="18" t="s">
        <v>85</v>
      </c>
    </row>
    <row r="168" spans="2:65" s="11" customFormat="1" ht="22.9" customHeight="1">
      <c r="B168" s="120"/>
      <c r="D168" s="121" t="s">
        <v>71</v>
      </c>
      <c r="E168" s="130" t="s">
        <v>2281</v>
      </c>
      <c r="F168" s="130" t="s">
        <v>2282</v>
      </c>
      <c r="I168" s="123"/>
      <c r="J168" s="131">
        <f>BK168</f>
        <v>0</v>
      </c>
      <c r="L168" s="120"/>
      <c r="M168" s="125"/>
      <c r="P168" s="126">
        <f>SUM(P169:P172)</f>
        <v>0</v>
      </c>
      <c r="R168" s="126">
        <f>SUM(R169:R172)</f>
        <v>5.5199999999999999E-2</v>
      </c>
      <c r="T168" s="127">
        <f>SUM(T169:T172)</f>
        <v>0</v>
      </c>
      <c r="AR168" s="121" t="s">
        <v>85</v>
      </c>
      <c r="AT168" s="128" t="s">
        <v>71</v>
      </c>
      <c r="AU168" s="128" t="s">
        <v>79</v>
      </c>
      <c r="AY168" s="121" t="s">
        <v>166</v>
      </c>
      <c r="BK168" s="129">
        <f>SUM(BK169:BK172)</f>
        <v>0</v>
      </c>
    </row>
    <row r="169" spans="2:65" s="1" customFormat="1" ht="24.2" customHeight="1">
      <c r="B169" s="33"/>
      <c r="C169" s="132" t="s">
        <v>493</v>
      </c>
      <c r="D169" s="132" t="s">
        <v>168</v>
      </c>
      <c r="E169" s="133" t="s">
        <v>2283</v>
      </c>
      <c r="F169" s="134" t="s">
        <v>2284</v>
      </c>
      <c r="G169" s="135" t="s">
        <v>948</v>
      </c>
      <c r="H169" s="136">
        <v>6</v>
      </c>
      <c r="I169" s="137"/>
      <c r="J169" s="138">
        <f>ROUND(I169*H169,2)</f>
        <v>0</v>
      </c>
      <c r="K169" s="134" t="s">
        <v>172</v>
      </c>
      <c r="L169" s="33"/>
      <c r="M169" s="139" t="s">
        <v>19</v>
      </c>
      <c r="N169" s="140" t="s">
        <v>44</v>
      </c>
      <c r="P169" s="141">
        <f>O169*H169</f>
        <v>0</v>
      </c>
      <c r="Q169" s="141">
        <v>9.1999999999999998E-3</v>
      </c>
      <c r="R169" s="141">
        <f>Q169*H169</f>
        <v>5.5199999999999999E-2</v>
      </c>
      <c r="S169" s="141">
        <v>0</v>
      </c>
      <c r="T169" s="142">
        <f>S169*H169</f>
        <v>0</v>
      </c>
      <c r="AR169" s="143" t="s">
        <v>291</v>
      </c>
      <c r="AT169" s="143" t="s">
        <v>168</v>
      </c>
      <c r="AU169" s="143" t="s">
        <v>85</v>
      </c>
      <c r="AY169" s="18" t="s">
        <v>166</v>
      </c>
      <c r="BE169" s="144">
        <f>IF(N169="základní",J169,0)</f>
        <v>0</v>
      </c>
      <c r="BF169" s="144">
        <f>IF(N169="snížená",J169,0)</f>
        <v>0</v>
      </c>
      <c r="BG169" s="144">
        <f>IF(N169="zákl. přenesená",J169,0)</f>
        <v>0</v>
      </c>
      <c r="BH169" s="144">
        <f>IF(N169="sníž. přenesená",J169,0)</f>
        <v>0</v>
      </c>
      <c r="BI169" s="144">
        <f>IF(N169="nulová",J169,0)</f>
        <v>0</v>
      </c>
      <c r="BJ169" s="18" t="s">
        <v>85</v>
      </c>
      <c r="BK169" s="144">
        <f>ROUND(I169*H169,2)</f>
        <v>0</v>
      </c>
      <c r="BL169" s="18" t="s">
        <v>291</v>
      </c>
      <c r="BM169" s="143" t="s">
        <v>2285</v>
      </c>
    </row>
    <row r="170" spans="2:65" s="1" customFormat="1">
      <c r="B170" s="33"/>
      <c r="D170" s="145" t="s">
        <v>175</v>
      </c>
      <c r="F170" s="146" t="s">
        <v>2286</v>
      </c>
      <c r="I170" s="147"/>
      <c r="L170" s="33"/>
      <c r="M170" s="148"/>
      <c r="T170" s="54"/>
      <c r="AT170" s="18" t="s">
        <v>175</v>
      </c>
      <c r="AU170" s="18" t="s">
        <v>85</v>
      </c>
    </row>
    <row r="171" spans="2:65" s="1" customFormat="1" ht="24.2" customHeight="1">
      <c r="B171" s="33"/>
      <c r="C171" s="132" t="s">
        <v>498</v>
      </c>
      <c r="D171" s="132" t="s">
        <v>168</v>
      </c>
      <c r="E171" s="133" t="s">
        <v>2287</v>
      </c>
      <c r="F171" s="134" t="s">
        <v>2288</v>
      </c>
      <c r="G171" s="135" t="s">
        <v>1049</v>
      </c>
      <c r="H171" s="187"/>
      <c r="I171" s="137"/>
      <c r="J171" s="138">
        <f>ROUND(I171*H171,2)</f>
        <v>0</v>
      </c>
      <c r="K171" s="134" t="s">
        <v>172</v>
      </c>
      <c r="L171" s="33"/>
      <c r="M171" s="139" t="s">
        <v>19</v>
      </c>
      <c r="N171" s="140" t="s">
        <v>44</v>
      </c>
      <c r="P171" s="141">
        <f>O171*H171</f>
        <v>0</v>
      </c>
      <c r="Q171" s="141">
        <v>0</v>
      </c>
      <c r="R171" s="141">
        <f>Q171*H171</f>
        <v>0</v>
      </c>
      <c r="S171" s="141">
        <v>0</v>
      </c>
      <c r="T171" s="142">
        <f>S171*H171</f>
        <v>0</v>
      </c>
      <c r="AR171" s="143" t="s">
        <v>291</v>
      </c>
      <c r="AT171" s="143" t="s">
        <v>168</v>
      </c>
      <c r="AU171" s="143" t="s">
        <v>85</v>
      </c>
      <c r="AY171" s="18" t="s">
        <v>166</v>
      </c>
      <c r="BE171" s="144">
        <f>IF(N171="základní",J171,0)</f>
        <v>0</v>
      </c>
      <c r="BF171" s="144">
        <f>IF(N171="snížená",J171,0)</f>
        <v>0</v>
      </c>
      <c r="BG171" s="144">
        <f>IF(N171="zákl. přenesená",J171,0)</f>
        <v>0</v>
      </c>
      <c r="BH171" s="144">
        <f>IF(N171="sníž. přenesená",J171,0)</f>
        <v>0</v>
      </c>
      <c r="BI171" s="144">
        <f>IF(N171="nulová",J171,0)</f>
        <v>0</v>
      </c>
      <c r="BJ171" s="18" t="s">
        <v>85</v>
      </c>
      <c r="BK171" s="144">
        <f>ROUND(I171*H171,2)</f>
        <v>0</v>
      </c>
      <c r="BL171" s="18" t="s">
        <v>291</v>
      </c>
      <c r="BM171" s="143" t="s">
        <v>2289</v>
      </c>
    </row>
    <row r="172" spans="2:65" s="1" customFormat="1">
      <c r="B172" s="33"/>
      <c r="D172" s="145" t="s">
        <v>175</v>
      </c>
      <c r="F172" s="146" t="s">
        <v>2290</v>
      </c>
      <c r="I172" s="147"/>
      <c r="L172" s="33"/>
      <c r="M172" s="189"/>
      <c r="N172" s="190"/>
      <c r="O172" s="190"/>
      <c r="P172" s="190"/>
      <c r="Q172" s="190"/>
      <c r="R172" s="190"/>
      <c r="S172" s="190"/>
      <c r="T172" s="191"/>
      <c r="AT172" s="18" t="s">
        <v>175</v>
      </c>
      <c r="AU172" s="18" t="s">
        <v>85</v>
      </c>
    </row>
    <row r="173" spans="2:65" s="1" customFormat="1" ht="6.95" customHeight="1">
      <c r="B173" s="42"/>
      <c r="C173" s="43"/>
      <c r="D173" s="43"/>
      <c r="E173" s="43"/>
      <c r="F173" s="43"/>
      <c r="G173" s="43"/>
      <c r="H173" s="43"/>
      <c r="I173" s="43"/>
      <c r="J173" s="43"/>
      <c r="K173" s="43"/>
      <c r="L173" s="33"/>
    </row>
  </sheetData>
  <sheetProtection algorithmName="SHA-512" hashValue="kVIWeepfL6nKiVXn9n1AebrbvGBfuMGYfFhWC53myY4ZNA0Q0/nV3Czeb+kjJZN8buxBi7Ze8OZhuRYqnqfaDw==" saltValue="B4EMmnyWfQWTmiqm1qXxxAWHSPSbJtEz1OJs/4BYjVPNnjl95n3thvOkE8wIk6nXkZXcKfB5KWonGuGvGi8XPQ==" spinCount="100000" sheet="1" objects="1" scenarios="1" formatColumns="0" formatRows="0" autoFilter="0"/>
  <autoFilter ref="C90:K172"/>
  <mergeCells count="12">
    <mergeCell ref="E83:H83"/>
    <mergeCell ref="L2:V2"/>
    <mergeCell ref="E50:H50"/>
    <mergeCell ref="E52:H52"/>
    <mergeCell ref="E54:H54"/>
    <mergeCell ref="E79:H79"/>
    <mergeCell ref="E81:H81"/>
    <mergeCell ref="E7:H7"/>
    <mergeCell ref="E9:H9"/>
    <mergeCell ref="E11:H11"/>
    <mergeCell ref="E20:H20"/>
    <mergeCell ref="E29:H29"/>
  </mergeCells>
  <hyperlinks>
    <hyperlink ref="F95" r:id="rId1"/>
    <hyperlink ref="F97" r:id="rId2"/>
    <hyperlink ref="F99" r:id="rId3"/>
    <hyperlink ref="F101" r:id="rId4"/>
    <hyperlink ref="F104" r:id="rId5"/>
    <hyperlink ref="F108" r:id="rId6"/>
    <hyperlink ref="F110" r:id="rId7"/>
    <hyperlink ref="F112" r:id="rId8"/>
    <hyperlink ref="F115" r:id="rId9"/>
    <hyperlink ref="F117" r:id="rId10"/>
    <hyperlink ref="F119" r:id="rId11"/>
    <hyperlink ref="F121" r:id="rId12"/>
    <hyperlink ref="F123" r:id="rId13"/>
    <hyperlink ref="F125" r:id="rId14"/>
    <hyperlink ref="F127" r:id="rId15"/>
    <hyperlink ref="F129" r:id="rId16"/>
    <hyperlink ref="F133" r:id="rId17"/>
    <hyperlink ref="F136" r:id="rId18"/>
    <hyperlink ref="F139" r:id="rId19"/>
    <hyperlink ref="F142" r:id="rId20"/>
    <hyperlink ref="F145" r:id="rId21"/>
    <hyperlink ref="F148" r:id="rId22"/>
    <hyperlink ref="F155" r:id="rId23"/>
    <hyperlink ref="F157" r:id="rId24"/>
    <hyperlink ref="F159" r:id="rId25"/>
    <hyperlink ref="F161" r:id="rId26"/>
    <hyperlink ref="F163" r:id="rId27"/>
    <hyperlink ref="F165" r:id="rId28"/>
    <hyperlink ref="F167" r:id="rId29"/>
    <hyperlink ref="F170" r:id="rId30"/>
    <hyperlink ref="F172" r:id="rId31"/>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3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82"/>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95"/>
      <c r="M2" s="395"/>
      <c r="N2" s="395"/>
      <c r="O2" s="395"/>
      <c r="P2" s="395"/>
      <c r="Q2" s="395"/>
      <c r="R2" s="395"/>
      <c r="S2" s="395"/>
      <c r="T2" s="395"/>
      <c r="U2" s="395"/>
      <c r="V2" s="395"/>
      <c r="AT2" s="18" t="s">
        <v>98</v>
      </c>
    </row>
    <row r="3" spans="2:46" ht="6.95" customHeight="1">
      <c r="B3" s="19"/>
      <c r="C3" s="20"/>
      <c r="D3" s="20"/>
      <c r="E3" s="20"/>
      <c r="F3" s="20"/>
      <c r="G3" s="20"/>
      <c r="H3" s="20"/>
      <c r="I3" s="20"/>
      <c r="J3" s="20"/>
      <c r="K3" s="20"/>
      <c r="L3" s="21"/>
      <c r="AT3" s="18" t="s">
        <v>79</v>
      </c>
    </row>
    <row r="4" spans="2:46" ht="24.95" customHeight="1">
      <c r="B4" s="21"/>
      <c r="D4" s="22" t="s">
        <v>122</v>
      </c>
      <c r="L4" s="21"/>
      <c r="M4" s="91" t="s">
        <v>10</v>
      </c>
      <c r="AT4" s="18" t="s">
        <v>4</v>
      </c>
    </row>
    <row r="5" spans="2:46" ht="6.95" customHeight="1">
      <c r="B5" s="21"/>
      <c r="L5" s="21"/>
    </row>
    <row r="6" spans="2:46" ht="12" customHeight="1">
      <c r="B6" s="21"/>
      <c r="D6" s="28" t="s">
        <v>16</v>
      </c>
      <c r="L6" s="21"/>
    </row>
    <row r="7" spans="2:46" ht="16.5" customHeight="1">
      <c r="B7" s="21"/>
      <c r="E7" s="430" t="str">
        <f>'Rekapitulace stavby'!K6</f>
        <v>Byty BD Poštovní 648, Horní Slavkov</v>
      </c>
      <c r="F7" s="431"/>
      <c r="G7" s="431"/>
      <c r="H7" s="431"/>
      <c r="L7" s="21"/>
    </row>
    <row r="8" spans="2:46" ht="12" customHeight="1">
      <c r="B8" s="21"/>
      <c r="D8" s="28" t="s">
        <v>123</v>
      </c>
      <c r="L8" s="21"/>
    </row>
    <row r="9" spans="2:46" s="1" customFormat="1" ht="16.5" customHeight="1">
      <c r="B9" s="33"/>
      <c r="E9" s="430" t="s">
        <v>124</v>
      </c>
      <c r="F9" s="429"/>
      <c r="G9" s="429"/>
      <c r="H9" s="429"/>
      <c r="L9" s="33"/>
    </row>
    <row r="10" spans="2:46" s="1" customFormat="1" ht="12" customHeight="1">
      <c r="B10" s="33"/>
      <c r="D10" s="28" t="s">
        <v>125</v>
      </c>
      <c r="L10" s="33"/>
    </row>
    <row r="11" spans="2:46" s="1" customFormat="1" ht="16.5" customHeight="1">
      <c r="B11" s="33"/>
      <c r="E11" s="423" t="s">
        <v>2291</v>
      </c>
      <c r="F11" s="429"/>
      <c r="G11" s="429"/>
      <c r="H11" s="429"/>
      <c r="L11" s="33"/>
    </row>
    <row r="12" spans="2:46" s="1" customFormat="1">
      <c r="B12" s="33"/>
      <c r="L12" s="33"/>
    </row>
    <row r="13" spans="2:46" s="1" customFormat="1" ht="12" customHeight="1">
      <c r="B13" s="33"/>
      <c r="D13" s="28" t="s">
        <v>18</v>
      </c>
      <c r="F13" s="26" t="s">
        <v>19</v>
      </c>
      <c r="I13" s="28" t="s">
        <v>20</v>
      </c>
      <c r="J13" s="26" t="s">
        <v>19</v>
      </c>
      <c r="L13" s="33"/>
    </row>
    <row r="14" spans="2:46" s="1" customFormat="1" ht="12" customHeight="1">
      <c r="B14" s="33"/>
      <c r="D14" s="28" t="s">
        <v>21</v>
      </c>
      <c r="F14" s="26" t="s">
        <v>22</v>
      </c>
      <c r="I14" s="28" t="s">
        <v>23</v>
      </c>
      <c r="J14" s="50" t="str">
        <f>'Rekapitulace stavby'!AN8</f>
        <v>29. 8. 2022</v>
      </c>
      <c r="L14" s="33"/>
    </row>
    <row r="15" spans="2:46" s="1" customFormat="1" ht="10.9" customHeight="1">
      <c r="B15" s="33"/>
      <c r="L15" s="33"/>
    </row>
    <row r="16" spans="2:46" s="1" customFormat="1" ht="12" customHeight="1">
      <c r="B16" s="33"/>
      <c r="D16" s="28" t="s">
        <v>25</v>
      </c>
      <c r="I16" s="28" t="s">
        <v>26</v>
      </c>
      <c r="J16" s="26" t="s">
        <v>19</v>
      </c>
      <c r="L16" s="33"/>
    </row>
    <row r="17" spans="2:12" s="1" customFormat="1" ht="18" customHeight="1">
      <c r="B17" s="33"/>
      <c r="E17" s="26" t="s">
        <v>27</v>
      </c>
      <c r="I17" s="28" t="s">
        <v>28</v>
      </c>
      <c r="J17" s="26" t="s">
        <v>19</v>
      </c>
      <c r="L17" s="33"/>
    </row>
    <row r="18" spans="2:12" s="1" customFormat="1" ht="6.95" customHeight="1">
      <c r="B18" s="33"/>
      <c r="L18" s="33"/>
    </row>
    <row r="19" spans="2:12" s="1" customFormat="1" ht="12" customHeight="1">
      <c r="B19" s="33"/>
      <c r="D19" s="28" t="s">
        <v>29</v>
      </c>
      <c r="I19" s="28" t="s">
        <v>26</v>
      </c>
      <c r="J19" s="29" t="str">
        <f>'Rekapitulace stavby'!AN13</f>
        <v>Vyplň údaj</v>
      </c>
      <c r="L19" s="33"/>
    </row>
    <row r="20" spans="2:12" s="1" customFormat="1" ht="18" customHeight="1">
      <c r="B20" s="33"/>
      <c r="E20" s="432" t="str">
        <f>'Rekapitulace stavby'!E14</f>
        <v>Vyplň údaj</v>
      </c>
      <c r="F20" s="414"/>
      <c r="G20" s="414"/>
      <c r="H20" s="414"/>
      <c r="I20" s="28" t="s">
        <v>28</v>
      </c>
      <c r="J20" s="29" t="str">
        <f>'Rekapitulace stavby'!AN14</f>
        <v>Vyplň údaj</v>
      </c>
      <c r="L20" s="33"/>
    </row>
    <row r="21" spans="2:12" s="1" customFormat="1" ht="6.95" customHeight="1">
      <c r="B21" s="33"/>
      <c r="L21" s="33"/>
    </row>
    <row r="22" spans="2:12" s="1" customFormat="1" ht="12" customHeight="1">
      <c r="B22" s="33"/>
      <c r="D22" s="28" t="s">
        <v>31</v>
      </c>
      <c r="I22" s="28" t="s">
        <v>26</v>
      </c>
      <c r="J22" s="26" t="s">
        <v>19</v>
      </c>
      <c r="L22" s="33"/>
    </row>
    <row r="23" spans="2:12" s="1" customFormat="1" ht="18" customHeight="1">
      <c r="B23" s="33"/>
      <c r="E23" s="26" t="s">
        <v>32</v>
      </c>
      <c r="I23" s="28" t="s">
        <v>28</v>
      </c>
      <c r="J23" s="26" t="s">
        <v>19</v>
      </c>
      <c r="L23" s="33"/>
    </row>
    <row r="24" spans="2:12" s="1" customFormat="1" ht="6.95" customHeight="1">
      <c r="B24" s="33"/>
      <c r="L24" s="33"/>
    </row>
    <row r="25" spans="2:12" s="1" customFormat="1" ht="12" customHeight="1">
      <c r="B25" s="33"/>
      <c r="D25" s="28" t="s">
        <v>34</v>
      </c>
      <c r="I25" s="28" t="s">
        <v>26</v>
      </c>
      <c r="J25" s="26" t="s">
        <v>19</v>
      </c>
      <c r="L25" s="33"/>
    </row>
    <row r="26" spans="2:12" s="1" customFormat="1" ht="18" customHeight="1">
      <c r="B26" s="33"/>
      <c r="E26" s="26" t="s">
        <v>35</v>
      </c>
      <c r="I26" s="28" t="s">
        <v>28</v>
      </c>
      <c r="J26" s="26" t="s">
        <v>19</v>
      </c>
      <c r="L26" s="33"/>
    </row>
    <row r="27" spans="2:12" s="1" customFormat="1" ht="6.95" customHeight="1">
      <c r="B27" s="33"/>
      <c r="L27" s="33"/>
    </row>
    <row r="28" spans="2:12" s="1" customFormat="1" ht="12" customHeight="1">
      <c r="B28" s="33"/>
      <c r="D28" s="28" t="s">
        <v>36</v>
      </c>
      <c r="L28" s="33"/>
    </row>
    <row r="29" spans="2:12" s="7" customFormat="1" ht="16.5" customHeight="1">
      <c r="B29" s="92"/>
      <c r="E29" s="418" t="s">
        <v>19</v>
      </c>
      <c r="F29" s="418"/>
      <c r="G29" s="418"/>
      <c r="H29" s="418"/>
      <c r="L29" s="92"/>
    </row>
    <row r="30" spans="2:12" s="1" customFormat="1" ht="6.95" customHeight="1">
      <c r="B30" s="33"/>
      <c r="L30" s="33"/>
    </row>
    <row r="31" spans="2:12" s="1" customFormat="1" ht="6.95" customHeight="1">
      <c r="B31" s="33"/>
      <c r="D31" s="51"/>
      <c r="E31" s="51"/>
      <c r="F31" s="51"/>
      <c r="G31" s="51"/>
      <c r="H31" s="51"/>
      <c r="I31" s="51"/>
      <c r="J31" s="51"/>
      <c r="K31" s="51"/>
      <c r="L31" s="33"/>
    </row>
    <row r="32" spans="2:12" s="1" customFormat="1" ht="25.35" customHeight="1">
      <c r="B32" s="33"/>
      <c r="D32" s="93" t="s">
        <v>38</v>
      </c>
      <c r="J32" s="64">
        <f>ROUND(J96, 2)</f>
        <v>0</v>
      </c>
      <c r="L32" s="33"/>
    </row>
    <row r="33" spans="2:12" s="1" customFormat="1" ht="6.95" customHeight="1">
      <c r="B33" s="33"/>
      <c r="D33" s="51"/>
      <c r="E33" s="51"/>
      <c r="F33" s="51"/>
      <c r="G33" s="51"/>
      <c r="H33" s="51"/>
      <c r="I33" s="51"/>
      <c r="J33" s="51"/>
      <c r="K33" s="51"/>
      <c r="L33" s="33"/>
    </row>
    <row r="34" spans="2:12" s="1" customFormat="1" ht="14.45" customHeight="1">
      <c r="B34" s="33"/>
      <c r="F34" s="36" t="s">
        <v>40</v>
      </c>
      <c r="I34" s="36" t="s">
        <v>39</v>
      </c>
      <c r="J34" s="36" t="s">
        <v>41</v>
      </c>
      <c r="L34" s="33"/>
    </row>
    <row r="35" spans="2:12" s="1" customFormat="1" ht="14.45" customHeight="1">
      <c r="B35" s="33"/>
      <c r="D35" s="53" t="s">
        <v>42</v>
      </c>
      <c r="E35" s="28" t="s">
        <v>43</v>
      </c>
      <c r="F35" s="84">
        <f>ROUND((SUM(BE96:BE181)),  2)</f>
        <v>0</v>
      </c>
      <c r="I35" s="94">
        <v>0.21</v>
      </c>
      <c r="J35" s="84">
        <f>ROUND(((SUM(BE96:BE181))*I35),  2)</f>
        <v>0</v>
      </c>
      <c r="L35" s="33"/>
    </row>
    <row r="36" spans="2:12" s="1" customFormat="1" ht="14.45" customHeight="1">
      <c r="B36" s="33"/>
      <c r="E36" s="28" t="s">
        <v>44</v>
      </c>
      <c r="F36" s="84">
        <f>ROUND((SUM(BF96:BF181)),  2)</f>
        <v>0</v>
      </c>
      <c r="I36" s="94">
        <v>0.15</v>
      </c>
      <c r="J36" s="84">
        <f>ROUND(((SUM(BF96:BF181))*I36),  2)</f>
        <v>0</v>
      </c>
      <c r="L36" s="33"/>
    </row>
    <row r="37" spans="2:12" s="1" customFormat="1" ht="14.45" hidden="1" customHeight="1">
      <c r="B37" s="33"/>
      <c r="E37" s="28" t="s">
        <v>45</v>
      </c>
      <c r="F37" s="84">
        <f>ROUND((SUM(BG96:BG181)),  2)</f>
        <v>0</v>
      </c>
      <c r="I37" s="94">
        <v>0.21</v>
      </c>
      <c r="J37" s="84">
        <f>0</f>
        <v>0</v>
      </c>
      <c r="L37" s="33"/>
    </row>
    <row r="38" spans="2:12" s="1" customFormat="1" ht="14.45" hidden="1" customHeight="1">
      <c r="B38" s="33"/>
      <c r="E38" s="28" t="s">
        <v>46</v>
      </c>
      <c r="F38" s="84">
        <f>ROUND((SUM(BH96:BH181)),  2)</f>
        <v>0</v>
      </c>
      <c r="I38" s="94">
        <v>0.15</v>
      </c>
      <c r="J38" s="84">
        <f>0</f>
        <v>0</v>
      </c>
      <c r="L38" s="33"/>
    </row>
    <row r="39" spans="2:12" s="1" customFormat="1" ht="14.45" hidden="1" customHeight="1">
      <c r="B39" s="33"/>
      <c r="E39" s="28" t="s">
        <v>47</v>
      </c>
      <c r="F39" s="84">
        <f>ROUND((SUM(BI96:BI181)),  2)</f>
        <v>0</v>
      </c>
      <c r="I39" s="94">
        <v>0</v>
      </c>
      <c r="J39" s="84">
        <f>0</f>
        <v>0</v>
      </c>
      <c r="L39" s="33"/>
    </row>
    <row r="40" spans="2:12" s="1" customFormat="1" ht="6.95" customHeight="1">
      <c r="B40" s="33"/>
      <c r="L40" s="33"/>
    </row>
    <row r="41" spans="2:12" s="1" customFormat="1" ht="25.35" customHeight="1">
      <c r="B41" s="33"/>
      <c r="C41" s="95"/>
      <c r="D41" s="96" t="s">
        <v>48</v>
      </c>
      <c r="E41" s="55"/>
      <c r="F41" s="55"/>
      <c r="G41" s="97" t="s">
        <v>49</v>
      </c>
      <c r="H41" s="98" t="s">
        <v>50</v>
      </c>
      <c r="I41" s="55"/>
      <c r="J41" s="99">
        <f>SUM(J32:J39)</f>
        <v>0</v>
      </c>
      <c r="K41" s="100"/>
      <c r="L41" s="33"/>
    </row>
    <row r="42" spans="2:12" s="1" customFormat="1" ht="14.45" customHeight="1">
      <c r="B42" s="42"/>
      <c r="C42" s="43"/>
      <c r="D42" s="43"/>
      <c r="E42" s="43"/>
      <c r="F42" s="43"/>
      <c r="G42" s="43"/>
      <c r="H42" s="43"/>
      <c r="I42" s="43"/>
      <c r="J42" s="43"/>
      <c r="K42" s="43"/>
      <c r="L42" s="33"/>
    </row>
    <row r="46" spans="2:12" s="1" customFormat="1" ht="6.95" customHeight="1">
      <c r="B46" s="44"/>
      <c r="C46" s="45"/>
      <c r="D46" s="45"/>
      <c r="E46" s="45"/>
      <c r="F46" s="45"/>
      <c r="G46" s="45"/>
      <c r="H46" s="45"/>
      <c r="I46" s="45"/>
      <c r="J46" s="45"/>
      <c r="K46" s="45"/>
      <c r="L46" s="33"/>
    </row>
    <row r="47" spans="2:12" s="1" customFormat="1" ht="24.95" customHeight="1">
      <c r="B47" s="33"/>
      <c r="C47" s="22" t="s">
        <v>127</v>
      </c>
      <c r="L47" s="33"/>
    </row>
    <row r="48" spans="2:12" s="1" customFormat="1" ht="6.95" customHeight="1">
      <c r="B48" s="33"/>
      <c r="L48" s="33"/>
    </row>
    <row r="49" spans="2:47" s="1" customFormat="1" ht="12" customHeight="1">
      <c r="B49" s="33"/>
      <c r="C49" s="28" t="s">
        <v>16</v>
      </c>
      <c r="L49" s="33"/>
    </row>
    <row r="50" spans="2:47" s="1" customFormat="1" ht="16.5" customHeight="1">
      <c r="B50" s="33"/>
      <c r="E50" s="430" t="str">
        <f>E7</f>
        <v>Byty BD Poštovní 648, Horní Slavkov</v>
      </c>
      <c r="F50" s="431"/>
      <c r="G50" s="431"/>
      <c r="H50" s="431"/>
      <c r="L50" s="33"/>
    </row>
    <row r="51" spans="2:47" ht="12" customHeight="1">
      <c r="B51" s="21"/>
      <c r="C51" s="28" t="s">
        <v>123</v>
      </c>
      <c r="L51" s="21"/>
    </row>
    <row r="52" spans="2:47" s="1" customFormat="1" ht="16.5" customHeight="1">
      <c r="B52" s="33"/>
      <c r="E52" s="430" t="s">
        <v>124</v>
      </c>
      <c r="F52" s="429"/>
      <c r="G52" s="429"/>
      <c r="H52" s="429"/>
      <c r="L52" s="33"/>
    </row>
    <row r="53" spans="2:47" s="1" customFormat="1" ht="12" customHeight="1">
      <c r="B53" s="33"/>
      <c r="C53" s="28" t="s">
        <v>125</v>
      </c>
      <c r="L53" s="33"/>
    </row>
    <row r="54" spans="2:47" s="1" customFormat="1" ht="16.5" customHeight="1">
      <c r="B54" s="33"/>
      <c r="E54" s="423" t="str">
        <f>E11</f>
        <v>Uzn5 - Vytápění</v>
      </c>
      <c r="F54" s="429"/>
      <c r="G54" s="429"/>
      <c r="H54" s="429"/>
      <c r="L54" s="33"/>
    </row>
    <row r="55" spans="2:47" s="1" customFormat="1" ht="6.95" customHeight="1">
      <c r="B55" s="33"/>
      <c r="L55" s="33"/>
    </row>
    <row r="56" spans="2:47" s="1" customFormat="1" ht="12" customHeight="1">
      <c r="B56" s="33"/>
      <c r="C56" s="28" t="s">
        <v>21</v>
      </c>
      <c r="F56" s="26" t="str">
        <f>F14</f>
        <v>Horní Slavkov, Poštovní 648</v>
      </c>
      <c r="I56" s="28" t="s">
        <v>23</v>
      </c>
      <c r="J56" s="50" t="str">
        <f>IF(J14="","",J14)</f>
        <v>29. 8. 2022</v>
      </c>
      <c r="L56" s="33"/>
    </row>
    <row r="57" spans="2:47" s="1" customFormat="1" ht="6.95" customHeight="1">
      <c r="B57" s="33"/>
      <c r="L57" s="33"/>
    </row>
    <row r="58" spans="2:47" s="1" customFormat="1" ht="15.2" customHeight="1">
      <c r="B58" s="33"/>
      <c r="C58" s="28" t="s">
        <v>25</v>
      </c>
      <c r="F58" s="26" t="str">
        <f>E17</f>
        <v>Město Horní Slavkov</v>
      </c>
      <c r="I58" s="28" t="s">
        <v>31</v>
      </c>
      <c r="J58" s="31" t="str">
        <f>E23</f>
        <v>CENTRA STAV s.r.o.</v>
      </c>
      <c r="L58" s="33"/>
    </row>
    <row r="59" spans="2:47" s="1" customFormat="1" ht="15.2" customHeight="1">
      <c r="B59" s="33"/>
      <c r="C59" s="28" t="s">
        <v>29</v>
      </c>
      <c r="F59" s="26" t="str">
        <f>IF(E20="","",E20)</f>
        <v>Vyplň údaj</v>
      </c>
      <c r="I59" s="28" t="s">
        <v>34</v>
      </c>
      <c r="J59" s="31" t="str">
        <f>E26</f>
        <v>Michal Kubelka</v>
      </c>
      <c r="L59" s="33"/>
    </row>
    <row r="60" spans="2:47" s="1" customFormat="1" ht="10.35" customHeight="1">
      <c r="B60" s="33"/>
      <c r="L60" s="33"/>
    </row>
    <row r="61" spans="2:47" s="1" customFormat="1" ht="29.25" customHeight="1">
      <c r="B61" s="33"/>
      <c r="C61" s="101" t="s">
        <v>128</v>
      </c>
      <c r="D61" s="95"/>
      <c r="E61" s="95"/>
      <c r="F61" s="95"/>
      <c r="G61" s="95"/>
      <c r="H61" s="95"/>
      <c r="I61" s="95"/>
      <c r="J61" s="102" t="s">
        <v>129</v>
      </c>
      <c r="K61" s="95"/>
      <c r="L61" s="33"/>
    </row>
    <row r="62" spans="2:47" s="1" customFormat="1" ht="10.35" customHeight="1">
      <c r="B62" s="33"/>
      <c r="L62" s="33"/>
    </row>
    <row r="63" spans="2:47" s="1" customFormat="1" ht="22.9" customHeight="1">
      <c r="B63" s="33"/>
      <c r="C63" s="103" t="s">
        <v>70</v>
      </c>
      <c r="J63" s="64">
        <f>J96</f>
        <v>0</v>
      </c>
      <c r="L63" s="33"/>
      <c r="AU63" s="18" t="s">
        <v>130</v>
      </c>
    </row>
    <row r="64" spans="2:47" s="8" customFormat="1" ht="24.95" customHeight="1">
      <c r="B64" s="104"/>
      <c r="D64" s="105" t="s">
        <v>131</v>
      </c>
      <c r="E64" s="106"/>
      <c r="F64" s="106"/>
      <c r="G64" s="106"/>
      <c r="H64" s="106"/>
      <c r="I64" s="106"/>
      <c r="J64" s="107">
        <f>J97</f>
        <v>0</v>
      </c>
      <c r="L64" s="104"/>
    </row>
    <row r="65" spans="2:12" s="9" customFormat="1" ht="19.899999999999999" customHeight="1">
      <c r="B65" s="108"/>
      <c r="D65" s="109" t="s">
        <v>135</v>
      </c>
      <c r="E65" s="110"/>
      <c r="F65" s="110"/>
      <c r="G65" s="110"/>
      <c r="H65" s="110"/>
      <c r="I65" s="110"/>
      <c r="J65" s="111">
        <f>J98</f>
        <v>0</v>
      </c>
      <c r="L65" s="108"/>
    </row>
    <row r="66" spans="2:12" s="9" customFormat="1" ht="19.899999999999999" customHeight="1">
      <c r="B66" s="108"/>
      <c r="D66" s="109" t="s">
        <v>136</v>
      </c>
      <c r="E66" s="110"/>
      <c r="F66" s="110"/>
      <c r="G66" s="110"/>
      <c r="H66" s="110"/>
      <c r="I66" s="110"/>
      <c r="J66" s="111">
        <f>J102</f>
        <v>0</v>
      </c>
      <c r="L66" s="108"/>
    </row>
    <row r="67" spans="2:12" s="9" customFormat="1" ht="19.899999999999999" customHeight="1">
      <c r="B67" s="108"/>
      <c r="D67" s="109" t="s">
        <v>137</v>
      </c>
      <c r="E67" s="110"/>
      <c r="F67" s="110"/>
      <c r="G67" s="110"/>
      <c r="H67" s="110"/>
      <c r="I67" s="110"/>
      <c r="J67" s="111">
        <f>J105</f>
        <v>0</v>
      </c>
      <c r="L67" s="108"/>
    </row>
    <row r="68" spans="2:12" s="9" customFormat="1" ht="19.899999999999999" customHeight="1">
      <c r="B68" s="108"/>
      <c r="D68" s="109" t="s">
        <v>138</v>
      </c>
      <c r="E68" s="110"/>
      <c r="F68" s="110"/>
      <c r="G68" s="110"/>
      <c r="H68" s="110"/>
      <c r="I68" s="110"/>
      <c r="J68" s="111">
        <f>J119</f>
        <v>0</v>
      </c>
      <c r="L68" s="108"/>
    </row>
    <row r="69" spans="2:12" s="8" customFormat="1" ht="24.95" customHeight="1">
      <c r="B69" s="104"/>
      <c r="D69" s="105" t="s">
        <v>139</v>
      </c>
      <c r="E69" s="106"/>
      <c r="F69" s="106"/>
      <c r="G69" s="106"/>
      <c r="H69" s="106"/>
      <c r="I69" s="106"/>
      <c r="J69" s="107">
        <f>J122</f>
        <v>0</v>
      </c>
      <c r="L69" s="104"/>
    </row>
    <row r="70" spans="2:12" s="9" customFormat="1" ht="19.899999999999999" customHeight="1">
      <c r="B70" s="108"/>
      <c r="D70" s="109" t="s">
        <v>1779</v>
      </c>
      <c r="E70" s="110"/>
      <c r="F70" s="110"/>
      <c r="G70" s="110"/>
      <c r="H70" s="110"/>
      <c r="I70" s="110"/>
      <c r="J70" s="111">
        <f>J123</f>
        <v>0</v>
      </c>
      <c r="L70" s="108"/>
    </row>
    <row r="71" spans="2:12" s="9" customFormat="1" ht="19.899999999999999" customHeight="1">
      <c r="B71" s="108"/>
      <c r="D71" s="109" t="s">
        <v>2292</v>
      </c>
      <c r="E71" s="110"/>
      <c r="F71" s="110"/>
      <c r="G71" s="110"/>
      <c r="H71" s="110"/>
      <c r="I71" s="110"/>
      <c r="J71" s="111">
        <f>J126</f>
        <v>0</v>
      </c>
      <c r="L71" s="108"/>
    </row>
    <row r="72" spans="2:12" s="9" customFormat="1" ht="19.899999999999999" customHeight="1">
      <c r="B72" s="108"/>
      <c r="D72" s="109" t="s">
        <v>2293</v>
      </c>
      <c r="E72" s="110"/>
      <c r="F72" s="110"/>
      <c r="G72" s="110"/>
      <c r="H72" s="110"/>
      <c r="I72" s="110"/>
      <c r="J72" s="111">
        <f>J133</f>
        <v>0</v>
      </c>
      <c r="L72" s="108"/>
    </row>
    <row r="73" spans="2:12" s="9" customFormat="1" ht="19.899999999999999" customHeight="1">
      <c r="B73" s="108"/>
      <c r="D73" s="109" t="s">
        <v>2294</v>
      </c>
      <c r="E73" s="110"/>
      <c r="F73" s="110"/>
      <c r="G73" s="110"/>
      <c r="H73" s="110"/>
      <c r="I73" s="110"/>
      <c r="J73" s="111">
        <f>J157</f>
        <v>0</v>
      </c>
      <c r="L73" s="108"/>
    </row>
    <row r="74" spans="2:12" s="9" customFormat="1" ht="19.899999999999999" customHeight="1">
      <c r="B74" s="108"/>
      <c r="D74" s="109" t="s">
        <v>2295</v>
      </c>
      <c r="E74" s="110"/>
      <c r="F74" s="110"/>
      <c r="G74" s="110"/>
      <c r="H74" s="110"/>
      <c r="I74" s="110"/>
      <c r="J74" s="111">
        <f>J171</f>
        <v>0</v>
      </c>
      <c r="L74" s="108"/>
    </row>
    <row r="75" spans="2:12" s="1" customFormat="1" ht="21.75" customHeight="1">
      <c r="B75" s="33"/>
      <c r="L75" s="33"/>
    </row>
    <row r="76" spans="2:12" s="1" customFormat="1" ht="6.95" customHeight="1">
      <c r="B76" s="42"/>
      <c r="C76" s="43"/>
      <c r="D76" s="43"/>
      <c r="E76" s="43"/>
      <c r="F76" s="43"/>
      <c r="G76" s="43"/>
      <c r="H76" s="43"/>
      <c r="I76" s="43"/>
      <c r="J76" s="43"/>
      <c r="K76" s="43"/>
      <c r="L76" s="33"/>
    </row>
    <row r="80" spans="2:12" s="1" customFormat="1" ht="6.95" customHeight="1">
      <c r="B80" s="44"/>
      <c r="C80" s="45"/>
      <c r="D80" s="45"/>
      <c r="E80" s="45"/>
      <c r="F80" s="45"/>
      <c r="G80" s="45"/>
      <c r="H80" s="45"/>
      <c r="I80" s="45"/>
      <c r="J80" s="45"/>
      <c r="K80" s="45"/>
      <c r="L80" s="33"/>
    </row>
    <row r="81" spans="2:63" s="1" customFormat="1" ht="24.95" customHeight="1">
      <c r="B81" s="33"/>
      <c r="C81" s="22" t="s">
        <v>151</v>
      </c>
      <c r="L81" s="33"/>
    </row>
    <row r="82" spans="2:63" s="1" customFormat="1" ht="6.95" customHeight="1">
      <c r="B82" s="33"/>
      <c r="L82" s="33"/>
    </row>
    <row r="83" spans="2:63" s="1" customFormat="1" ht="12" customHeight="1">
      <c r="B83" s="33"/>
      <c r="C83" s="28" t="s">
        <v>16</v>
      </c>
      <c r="L83" s="33"/>
    </row>
    <row r="84" spans="2:63" s="1" customFormat="1" ht="16.5" customHeight="1">
      <c r="B84" s="33"/>
      <c r="E84" s="430" t="str">
        <f>E7</f>
        <v>Byty BD Poštovní 648, Horní Slavkov</v>
      </c>
      <c r="F84" s="431"/>
      <c r="G84" s="431"/>
      <c r="H84" s="431"/>
      <c r="L84" s="33"/>
    </row>
    <row r="85" spans="2:63" ht="12" customHeight="1">
      <c r="B85" s="21"/>
      <c r="C85" s="28" t="s">
        <v>123</v>
      </c>
      <c r="L85" s="21"/>
    </row>
    <row r="86" spans="2:63" s="1" customFormat="1" ht="16.5" customHeight="1">
      <c r="B86" s="33"/>
      <c r="E86" s="430" t="s">
        <v>124</v>
      </c>
      <c r="F86" s="429"/>
      <c r="G86" s="429"/>
      <c r="H86" s="429"/>
      <c r="L86" s="33"/>
    </row>
    <row r="87" spans="2:63" s="1" customFormat="1" ht="12" customHeight="1">
      <c r="B87" s="33"/>
      <c r="C87" s="28" t="s">
        <v>125</v>
      </c>
      <c r="L87" s="33"/>
    </row>
    <row r="88" spans="2:63" s="1" customFormat="1" ht="16.5" customHeight="1">
      <c r="B88" s="33"/>
      <c r="E88" s="423" t="str">
        <f>E11</f>
        <v>Uzn5 - Vytápění</v>
      </c>
      <c r="F88" s="429"/>
      <c r="G88" s="429"/>
      <c r="H88" s="429"/>
      <c r="L88" s="33"/>
    </row>
    <row r="89" spans="2:63" s="1" customFormat="1" ht="6.95" customHeight="1">
      <c r="B89" s="33"/>
      <c r="L89" s="33"/>
    </row>
    <row r="90" spans="2:63" s="1" customFormat="1" ht="12" customHeight="1">
      <c r="B90" s="33"/>
      <c r="C90" s="28" t="s">
        <v>21</v>
      </c>
      <c r="F90" s="26" t="str">
        <f>F14</f>
        <v>Horní Slavkov, Poštovní 648</v>
      </c>
      <c r="I90" s="28" t="s">
        <v>23</v>
      </c>
      <c r="J90" s="50" t="str">
        <f>IF(J14="","",J14)</f>
        <v>29. 8. 2022</v>
      </c>
      <c r="L90" s="33"/>
    </row>
    <row r="91" spans="2:63" s="1" customFormat="1" ht="6.95" customHeight="1">
      <c r="B91" s="33"/>
      <c r="L91" s="33"/>
    </row>
    <row r="92" spans="2:63" s="1" customFormat="1" ht="15.2" customHeight="1">
      <c r="B92" s="33"/>
      <c r="C92" s="28" t="s">
        <v>25</v>
      </c>
      <c r="F92" s="26" t="str">
        <f>E17</f>
        <v>Město Horní Slavkov</v>
      </c>
      <c r="I92" s="28" t="s">
        <v>31</v>
      </c>
      <c r="J92" s="31" t="str">
        <f>E23</f>
        <v>CENTRA STAV s.r.o.</v>
      </c>
      <c r="L92" s="33"/>
    </row>
    <row r="93" spans="2:63" s="1" customFormat="1" ht="15.2" customHeight="1">
      <c r="B93" s="33"/>
      <c r="C93" s="28" t="s">
        <v>29</v>
      </c>
      <c r="F93" s="26" t="str">
        <f>IF(E20="","",E20)</f>
        <v>Vyplň údaj</v>
      </c>
      <c r="I93" s="28" t="s">
        <v>34</v>
      </c>
      <c r="J93" s="31" t="str">
        <f>E26</f>
        <v>Michal Kubelka</v>
      </c>
      <c r="L93" s="33"/>
    </row>
    <row r="94" spans="2:63" s="1" customFormat="1" ht="10.35" customHeight="1">
      <c r="B94" s="33"/>
      <c r="L94" s="33"/>
    </row>
    <row r="95" spans="2:63" s="10" customFormat="1" ht="29.25" customHeight="1">
      <c r="B95" s="112"/>
      <c r="C95" s="113" t="s">
        <v>152</v>
      </c>
      <c r="D95" s="114" t="s">
        <v>57</v>
      </c>
      <c r="E95" s="114" t="s">
        <v>53</v>
      </c>
      <c r="F95" s="114" t="s">
        <v>54</v>
      </c>
      <c r="G95" s="114" t="s">
        <v>153</v>
      </c>
      <c r="H95" s="114" t="s">
        <v>154</v>
      </c>
      <c r="I95" s="114" t="s">
        <v>155</v>
      </c>
      <c r="J95" s="114" t="s">
        <v>129</v>
      </c>
      <c r="K95" s="115" t="s">
        <v>156</v>
      </c>
      <c r="L95" s="112"/>
      <c r="M95" s="57" t="s">
        <v>19</v>
      </c>
      <c r="N95" s="58" t="s">
        <v>42</v>
      </c>
      <c r="O95" s="58" t="s">
        <v>157</v>
      </c>
      <c r="P95" s="58" t="s">
        <v>158</v>
      </c>
      <c r="Q95" s="58" t="s">
        <v>159</v>
      </c>
      <c r="R95" s="58" t="s">
        <v>160</v>
      </c>
      <c r="S95" s="58" t="s">
        <v>161</v>
      </c>
      <c r="T95" s="59" t="s">
        <v>162</v>
      </c>
    </row>
    <row r="96" spans="2:63" s="1" customFormat="1" ht="22.9" customHeight="1">
      <c r="B96" s="33"/>
      <c r="C96" s="62" t="s">
        <v>163</v>
      </c>
      <c r="J96" s="116">
        <f>BK96</f>
        <v>0</v>
      </c>
      <c r="L96" s="33"/>
      <c r="M96" s="60"/>
      <c r="N96" s="51"/>
      <c r="O96" s="51"/>
      <c r="P96" s="117">
        <f>P97+P122</f>
        <v>0</v>
      </c>
      <c r="Q96" s="51"/>
      <c r="R96" s="117">
        <f>R97+R122</f>
        <v>2.0751300000000001</v>
      </c>
      <c r="S96" s="51"/>
      <c r="T96" s="118">
        <f>T97+T122</f>
        <v>7.4824800000000007</v>
      </c>
      <c r="AT96" s="18" t="s">
        <v>71</v>
      </c>
      <c r="AU96" s="18" t="s">
        <v>130</v>
      </c>
      <c r="BK96" s="119">
        <f>BK97+BK122</f>
        <v>0</v>
      </c>
    </row>
    <row r="97" spans="2:65" s="11" customFormat="1" ht="25.9" customHeight="1">
      <c r="B97" s="120"/>
      <c r="D97" s="121" t="s">
        <v>71</v>
      </c>
      <c r="E97" s="122" t="s">
        <v>164</v>
      </c>
      <c r="F97" s="122" t="s">
        <v>165</v>
      </c>
      <c r="I97" s="123"/>
      <c r="J97" s="124">
        <f>BK97</f>
        <v>0</v>
      </c>
      <c r="L97" s="120"/>
      <c r="M97" s="125"/>
      <c r="P97" s="126">
        <f>P98+P102+P105+P119</f>
        <v>0</v>
      </c>
      <c r="R97" s="126">
        <f>R98+R102+R105+R119</f>
        <v>0.31920000000000004</v>
      </c>
      <c r="T97" s="127">
        <f>T98+T102+T105+T119</f>
        <v>1.026</v>
      </c>
      <c r="AR97" s="121" t="s">
        <v>79</v>
      </c>
      <c r="AT97" s="128" t="s">
        <v>71</v>
      </c>
      <c r="AU97" s="128" t="s">
        <v>72</v>
      </c>
      <c r="AY97" s="121" t="s">
        <v>166</v>
      </c>
      <c r="BK97" s="129">
        <f>BK98+BK102+BK105+BK119</f>
        <v>0</v>
      </c>
    </row>
    <row r="98" spans="2:65" s="11" customFormat="1" ht="22.9" customHeight="1">
      <c r="B98" s="120"/>
      <c r="D98" s="121" t="s">
        <v>71</v>
      </c>
      <c r="E98" s="130" t="s">
        <v>202</v>
      </c>
      <c r="F98" s="130" t="s">
        <v>290</v>
      </c>
      <c r="I98" s="123"/>
      <c r="J98" s="131">
        <f>BK98</f>
        <v>0</v>
      </c>
      <c r="L98" s="120"/>
      <c r="M98" s="125"/>
      <c r="P98" s="126">
        <f>SUM(P99:P101)</f>
        <v>0</v>
      </c>
      <c r="R98" s="126">
        <f>SUM(R99:R101)</f>
        <v>0.31920000000000004</v>
      </c>
      <c r="T98" s="127">
        <f>SUM(T99:T101)</f>
        <v>0</v>
      </c>
      <c r="AR98" s="121" t="s">
        <v>79</v>
      </c>
      <c r="AT98" s="128" t="s">
        <v>71</v>
      </c>
      <c r="AU98" s="128" t="s">
        <v>79</v>
      </c>
      <c r="AY98" s="121" t="s">
        <v>166</v>
      </c>
      <c r="BK98" s="129">
        <f>SUM(BK99:BK101)</f>
        <v>0</v>
      </c>
    </row>
    <row r="99" spans="2:65" s="1" customFormat="1" ht="16.5" customHeight="1">
      <c r="B99" s="33"/>
      <c r="C99" s="132" t="s">
        <v>79</v>
      </c>
      <c r="D99" s="132" t="s">
        <v>168</v>
      </c>
      <c r="E99" s="133" t="s">
        <v>1780</v>
      </c>
      <c r="F99" s="134" t="s">
        <v>1781</v>
      </c>
      <c r="G99" s="135" t="s">
        <v>232</v>
      </c>
      <c r="H99" s="136">
        <v>5.7</v>
      </c>
      <c r="I99" s="137"/>
      <c r="J99" s="138">
        <f>ROUND(I99*H99,2)</f>
        <v>0</v>
      </c>
      <c r="K99" s="134" t="s">
        <v>172</v>
      </c>
      <c r="L99" s="33"/>
      <c r="M99" s="139" t="s">
        <v>19</v>
      </c>
      <c r="N99" s="140" t="s">
        <v>44</v>
      </c>
      <c r="P99" s="141">
        <f>O99*H99</f>
        <v>0</v>
      </c>
      <c r="Q99" s="141">
        <v>5.6000000000000001E-2</v>
      </c>
      <c r="R99" s="141">
        <f>Q99*H99</f>
        <v>0.31920000000000004</v>
      </c>
      <c r="S99" s="141">
        <v>0</v>
      </c>
      <c r="T99" s="142">
        <f>S99*H99</f>
        <v>0</v>
      </c>
      <c r="AR99" s="143" t="s">
        <v>173</v>
      </c>
      <c r="AT99" s="143" t="s">
        <v>168</v>
      </c>
      <c r="AU99" s="143" t="s">
        <v>85</v>
      </c>
      <c r="AY99" s="18" t="s">
        <v>166</v>
      </c>
      <c r="BE99" s="144">
        <f>IF(N99="základní",J99,0)</f>
        <v>0</v>
      </c>
      <c r="BF99" s="144">
        <f>IF(N99="snížená",J99,0)</f>
        <v>0</v>
      </c>
      <c r="BG99" s="144">
        <f>IF(N99="zákl. přenesená",J99,0)</f>
        <v>0</v>
      </c>
      <c r="BH99" s="144">
        <f>IF(N99="sníž. přenesená",J99,0)</f>
        <v>0</v>
      </c>
      <c r="BI99" s="144">
        <f>IF(N99="nulová",J99,0)</f>
        <v>0</v>
      </c>
      <c r="BJ99" s="18" t="s">
        <v>85</v>
      </c>
      <c r="BK99" s="144">
        <f>ROUND(I99*H99,2)</f>
        <v>0</v>
      </c>
      <c r="BL99" s="18" t="s">
        <v>173</v>
      </c>
      <c r="BM99" s="143" t="s">
        <v>2296</v>
      </c>
    </row>
    <row r="100" spans="2:65" s="1" customFormat="1">
      <c r="B100" s="33"/>
      <c r="D100" s="145" t="s">
        <v>175</v>
      </c>
      <c r="F100" s="146" t="s">
        <v>1783</v>
      </c>
      <c r="I100" s="147"/>
      <c r="L100" s="33"/>
      <c r="M100" s="148"/>
      <c r="T100" s="54"/>
      <c r="AT100" s="18" t="s">
        <v>175</v>
      </c>
      <c r="AU100" s="18" t="s">
        <v>85</v>
      </c>
    </row>
    <row r="101" spans="2:65" s="13" customFormat="1">
      <c r="B101" s="156"/>
      <c r="D101" s="150" t="s">
        <v>177</v>
      </c>
      <c r="E101" s="157" t="s">
        <v>19</v>
      </c>
      <c r="F101" s="158" t="s">
        <v>2297</v>
      </c>
      <c r="H101" s="159">
        <v>5.7</v>
      </c>
      <c r="I101" s="160"/>
      <c r="L101" s="156"/>
      <c r="M101" s="161"/>
      <c r="T101" s="162"/>
      <c r="AT101" s="157" t="s">
        <v>177</v>
      </c>
      <c r="AU101" s="157" t="s">
        <v>85</v>
      </c>
      <c r="AV101" s="13" t="s">
        <v>85</v>
      </c>
      <c r="AW101" s="13" t="s">
        <v>33</v>
      </c>
      <c r="AX101" s="13" t="s">
        <v>79</v>
      </c>
      <c r="AY101" s="157" t="s">
        <v>166</v>
      </c>
    </row>
    <row r="102" spans="2:65" s="11" customFormat="1" ht="22.9" customHeight="1">
      <c r="B102" s="120"/>
      <c r="D102" s="121" t="s">
        <v>71</v>
      </c>
      <c r="E102" s="130" t="s">
        <v>237</v>
      </c>
      <c r="F102" s="130" t="s">
        <v>695</v>
      </c>
      <c r="I102" s="123"/>
      <c r="J102" s="131">
        <f>BK102</f>
        <v>0</v>
      </c>
      <c r="L102" s="120"/>
      <c r="M102" s="125"/>
      <c r="P102" s="126">
        <f>SUM(P103:P104)</f>
        <v>0</v>
      </c>
      <c r="R102" s="126">
        <f>SUM(R103:R104)</f>
        <v>0</v>
      </c>
      <c r="T102" s="127">
        <f>SUM(T103:T104)</f>
        <v>1.026</v>
      </c>
      <c r="AR102" s="121" t="s">
        <v>79</v>
      </c>
      <c r="AT102" s="128" t="s">
        <v>71</v>
      </c>
      <c r="AU102" s="128" t="s">
        <v>79</v>
      </c>
      <c r="AY102" s="121" t="s">
        <v>166</v>
      </c>
      <c r="BK102" s="129">
        <f>SUM(BK103:BK104)</f>
        <v>0</v>
      </c>
    </row>
    <row r="103" spans="2:65" s="1" customFormat="1" ht="24.2" customHeight="1">
      <c r="B103" s="33"/>
      <c r="C103" s="132" t="s">
        <v>85</v>
      </c>
      <c r="D103" s="132" t="s">
        <v>168</v>
      </c>
      <c r="E103" s="133" t="s">
        <v>1789</v>
      </c>
      <c r="F103" s="134" t="s">
        <v>1790</v>
      </c>
      <c r="G103" s="135" t="s">
        <v>257</v>
      </c>
      <c r="H103" s="136">
        <v>57</v>
      </c>
      <c r="I103" s="137"/>
      <c r="J103" s="138">
        <f>ROUND(I103*H103,2)</f>
        <v>0</v>
      </c>
      <c r="K103" s="134" t="s">
        <v>656</v>
      </c>
      <c r="L103" s="33"/>
      <c r="M103" s="139" t="s">
        <v>19</v>
      </c>
      <c r="N103" s="140" t="s">
        <v>44</v>
      </c>
      <c r="P103" s="141">
        <f>O103*H103</f>
        <v>0</v>
      </c>
      <c r="Q103" s="141">
        <v>0</v>
      </c>
      <c r="R103" s="141">
        <f>Q103*H103</f>
        <v>0</v>
      </c>
      <c r="S103" s="141">
        <v>1.7999999999999999E-2</v>
      </c>
      <c r="T103" s="142">
        <f>S103*H103</f>
        <v>1.026</v>
      </c>
      <c r="AR103" s="143" t="s">
        <v>173</v>
      </c>
      <c r="AT103" s="143" t="s">
        <v>168</v>
      </c>
      <c r="AU103" s="143" t="s">
        <v>85</v>
      </c>
      <c r="AY103" s="18" t="s">
        <v>166</v>
      </c>
      <c r="BE103" s="144">
        <f>IF(N103="základní",J103,0)</f>
        <v>0</v>
      </c>
      <c r="BF103" s="144">
        <f>IF(N103="snížená",J103,0)</f>
        <v>0</v>
      </c>
      <c r="BG103" s="144">
        <f>IF(N103="zákl. přenesená",J103,0)</f>
        <v>0</v>
      </c>
      <c r="BH103" s="144">
        <f>IF(N103="sníž. přenesená",J103,0)</f>
        <v>0</v>
      </c>
      <c r="BI103" s="144">
        <f>IF(N103="nulová",J103,0)</f>
        <v>0</v>
      </c>
      <c r="BJ103" s="18" t="s">
        <v>85</v>
      </c>
      <c r="BK103" s="144">
        <f>ROUND(I103*H103,2)</f>
        <v>0</v>
      </c>
      <c r="BL103" s="18" t="s">
        <v>173</v>
      </c>
      <c r="BM103" s="143" t="s">
        <v>2298</v>
      </c>
    </row>
    <row r="104" spans="2:65" s="1" customFormat="1">
      <c r="B104" s="33"/>
      <c r="D104" s="145" t="s">
        <v>175</v>
      </c>
      <c r="F104" s="146" t="s">
        <v>2299</v>
      </c>
      <c r="I104" s="147"/>
      <c r="L104" s="33"/>
      <c r="M104" s="148"/>
      <c r="T104" s="54"/>
      <c r="AT104" s="18" t="s">
        <v>175</v>
      </c>
      <c r="AU104" s="18" t="s">
        <v>85</v>
      </c>
    </row>
    <row r="105" spans="2:65" s="11" customFormat="1" ht="22.9" customHeight="1">
      <c r="B105" s="120"/>
      <c r="D105" s="121" t="s">
        <v>71</v>
      </c>
      <c r="E105" s="130" t="s">
        <v>970</v>
      </c>
      <c r="F105" s="130" t="s">
        <v>971</v>
      </c>
      <c r="I105" s="123"/>
      <c r="J105" s="131">
        <f>BK105</f>
        <v>0</v>
      </c>
      <c r="L105" s="120"/>
      <c r="M105" s="125"/>
      <c r="P105" s="126">
        <f>SUM(P106:P118)</f>
        <v>0</v>
      </c>
      <c r="R105" s="126">
        <f>SUM(R106:R118)</f>
        <v>0</v>
      </c>
      <c r="T105" s="127">
        <f>SUM(T106:T118)</f>
        <v>0</v>
      </c>
      <c r="AR105" s="121" t="s">
        <v>79</v>
      </c>
      <c r="AT105" s="128" t="s">
        <v>71</v>
      </c>
      <c r="AU105" s="128" t="s">
        <v>79</v>
      </c>
      <c r="AY105" s="121" t="s">
        <v>166</v>
      </c>
      <c r="BK105" s="129">
        <f>SUM(BK106:BK118)</f>
        <v>0</v>
      </c>
    </row>
    <row r="106" spans="2:65" s="1" customFormat="1" ht="16.5" customHeight="1">
      <c r="B106" s="33"/>
      <c r="C106" s="132" t="s">
        <v>184</v>
      </c>
      <c r="D106" s="132" t="s">
        <v>168</v>
      </c>
      <c r="E106" s="133" t="s">
        <v>973</v>
      </c>
      <c r="F106" s="134" t="s">
        <v>974</v>
      </c>
      <c r="G106" s="135" t="s">
        <v>197</v>
      </c>
      <c r="H106" s="136">
        <v>7.4820000000000002</v>
      </c>
      <c r="I106" s="137"/>
      <c r="J106" s="138">
        <f>ROUND(I106*H106,2)</f>
        <v>0</v>
      </c>
      <c r="K106" s="134" t="s">
        <v>172</v>
      </c>
      <c r="L106" s="33"/>
      <c r="M106" s="139" t="s">
        <v>19</v>
      </c>
      <c r="N106" s="140" t="s">
        <v>44</v>
      </c>
      <c r="P106" s="141">
        <f>O106*H106</f>
        <v>0</v>
      </c>
      <c r="Q106" s="141">
        <v>0</v>
      </c>
      <c r="R106" s="141">
        <f>Q106*H106</f>
        <v>0</v>
      </c>
      <c r="S106" s="141">
        <v>0</v>
      </c>
      <c r="T106" s="142">
        <f>S106*H106</f>
        <v>0</v>
      </c>
      <c r="AR106" s="143" t="s">
        <v>173</v>
      </c>
      <c r="AT106" s="143" t="s">
        <v>168</v>
      </c>
      <c r="AU106" s="143" t="s">
        <v>85</v>
      </c>
      <c r="AY106" s="18" t="s">
        <v>166</v>
      </c>
      <c r="BE106" s="144">
        <f>IF(N106="základní",J106,0)</f>
        <v>0</v>
      </c>
      <c r="BF106" s="144">
        <f>IF(N106="snížená",J106,0)</f>
        <v>0</v>
      </c>
      <c r="BG106" s="144">
        <f>IF(N106="zákl. přenesená",J106,0)</f>
        <v>0</v>
      </c>
      <c r="BH106" s="144">
        <f>IF(N106="sníž. přenesená",J106,0)</f>
        <v>0</v>
      </c>
      <c r="BI106" s="144">
        <f>IF(N106="nulová",J106,0)</f>
        <v>0</v>
      </c>
      <c r="BJ106" s="18" t="s">
        <v>85</v>
      </c>
      <c r="BK106" s="144">
        <f>ROUND(I106*H106,2)</f>
        <v>0</v>
      </c>
      <c r="BL106" s="18" t="s">
        <v>173</v>
      </c>
      <c r="BM106" s="143" t="s">
        <v>2300</v>
      </c>
    </row>
    <row r="107" spans="2:65" s="1" customFormat="1">
      <c r="B107" s="33"/>
      <c r="D107" s="145" t="s">
        <v>175</v>
      </c>
      <c r="F107" s="146" t="s">
        <v>976</v>
      </c>
      <c r="I107" s="147"/>
      <c r="L107" s="33"/>
      <c r="M107" s="148"/>
      <c r="T107" s="54"/>
      <c r="AT107" s="18" t="s">
        <v>175</v>
      </c>
      <c r="AU107" s="18" t="s">
        <v>85</v>
      </c>
    </row>
    <row r="108" spans="2:65" s="1" customFormat="1" ht="24.2" customHeight="1">
      <c r="B108" s="33"/>
      <c r="C108" s="132" t="s">
        <v>173</v>
      </c>
      <c r="D108" s="132" t="s">
        <v>168</v>
      </c>
      <c r="E108" s="133" t="s">
        <v>978</v>
      </c>
      <c r="F108" s="134" t="s">
        <v>979</v>
      </c>
      <c r="G108" s="135" t="s">
        <v>197</v>
      </c>
      <c r="H108" s="136">
        <v>7.4820000000000002</v>
      </c>
      <c r="I108" s="137"/>
      <c r="J108" s="138">
        <f>ROUND(I108*H108,2)</f>
        <v>0</v>
      </c>
      <c r="K108" s="134" t="s">
        <v>172</v>
      </c>
      <c r="L108" s="33"/>
      <c r="M108" s="139" t="s">
        <v>19</v>
      </c>
      <c r="N108" s="140" t="s">
        <v>44</v>
      </c>
      <c r="P108" s="141">
        <f>O108*H108</f>
        <v>0</v>
      </c>
      <c r="Q108" s="141">
        <v>0</v>
      </c>
      <c r="R108" s="141">
        <f>Q108*H108</f>
        <v>0</v>
      </c>
      <c r="S108" s="141">
        <v>0</v>
      </c>
      <c r="T108" s="142">
        <f>S108*H108</f>
        <v>0</v>
      </c>
      <c r="AR108" s="143" t="s">
        <v>173</v>
      </c>
      <c r="AT108" s="143" t="s">
        <v>168</v>
      </c>
      <c r="AU108" s="143" t="s">
        <v>85</v>
      </c>
      <c r="AY108" s="18" t="s">
        <v>166</v>
      </c>
      <c r="BE108" s="144">
        <f>IF(N108="základní",J108,0)</f>
        <v>0</v>
      </c>
      <c r="BF108" s="144">
        <f>IF(N108="snížená",J108,0)</f>
        <v>0</v>
      </c>
      <c r="BG108" s="144">
        <f>IF(N108="zákl. přenesená",J108,0)</f>
        <v>0</v>
      </c>
      <c r="BH108" s="144">
        <f>IF(N108="sníž. přenesená",J108,0)</f>
        <v>0</v>
      </c>
      <c r="BI108" s="144">
        <f>IF(N108="nulová",J108,0)</f>
        <v>0</v>
      </c>
      <c r="BJ108" s="18" t="s">
        <v>85</v>
      </c>
      <c r="BK108" s="144">
        <f>ROUND(I108*H108,2)</f>
        <v>0</v>
      </c>
      <c r="BL108" s="18" t="s">
        <v>173</v>
      </c>
      <c r="BM108" s="143" t="s">
        <v>2301</v>
      </c>
    </row>
    <row r="109" spans="2:65" s="1" customFormat="1">
      <c r="B109" s="33"/>
      <c r="D109" s="145" t="s">
        <v>175</v>
      </c>
      <c r="F109" s="146" t="s">
        <v>981</v>
      </c>
      <c r="I109" s="147"/>
      <c r="L109" s="33"/>
      <c r="M109" s="148"/>
      <c r="T109" s="54"/>
      <c r="AT109" s="18" t="s">
        <v>175</v>
      </c>
      <c r="AU109" s="18" t="s">
        <v>85</v>
      </c>
    </row>
    <row r="110" spans="2:65" s="1" customFormat="1" ht="21.75" customHeight="1">
      <c r="B110" s="33"/>
      <c r="C110" s="132" t="s">
        <v>194</v>
      </c>
      <c r="D110" s="132" t="s">
        <v>168</v>
      </c>
      <c r="E110" s="133" t="s">
        <v>983</v>
      </c>
      <c r="F110" s="134" t="s">
        <v>984</v>
      </c>
      <c r="G110" s="135" t="s">
        <v>197</v>
      </c>
      <c r="H110" s="136">
        <v>7.4820000000000002</v>
      </c>
      <c r="I110" s="137"/>
      <c r="J110" s="138">
        <f>ROUND(I110*H110,2)</f>
        <v>0</v>
      </c>
      <c r="K110" s="134" t="s">
        <v>172</v>
      </c>
      <c r="L110" s="33"/>
      <c r="M110" s="139" t="s">
        <v>19</v>
      </c>
      <c r="N110" s="140" t="s">
        <v>44</v>
      </c>
      <c r="P110" s="141">
        <f>O110*H110</f>
        <v>0</v>
      </c>
      <c r="Q110" s="141">
        <v>0</v>
      </c>
      <c r="R110" s="141">
        <f>Q110*H110</f>
        <v>0</v>
      </c>
      <c r="S110" s="141">
        <v>0</v>
      </c>
      <c r="T110" s="142">
        <f>S110*H110</f>
        <v>0</v>
      </c>
      <c r="AR110" s="143" t="s">
        <v>173</v>
      </c>
      <c r="AT110" s="143" t="s">
        <v>168</v>
      </c>
      <c r="AU110" s="143" t="s">
        <v>85</v>
      </c>
      <c r="AY110" s="18" t="s">
        <v>166</v>
      </c>
      <c r="BE110" s="144">
        <f>IF(N110="základní",J110,0)</f>
        <v>0</v>
      </c>
      <c r="BF110" s="144">
        <f>IF(N110="snížená",J110,0)</f>
        <v>0</v>
      </c>
      <c r="BG110" s="144">
        <f>IF(N110="zákl. přenesená",J110,0)</f>
        <v>0</v>
      </c>
      <c r="BH110" s="144">
        <f>IF(N110="sníž. přenesená",J110,0)</f>
        <v>0</v>
      </c>
      <c r="BI110" s="144">
        <f>IF(N110="nulová",J110,0)</f>
        <v>0</v>
      </c>
      <c r="BJ110" s="18" t="s">
        <v>85</v>
      </c>
      <c r="BK110" s="144">
        <f>ROUND(I110*H110,2)</f>
        <v>0</v>
      </c>
      <c r="BL110" s="18" t="s">
        <v>173</v>
      </c>
      <c r="BM110" s="143" t="s">
        <v>2302</v>
      </c>
    </row>
    <row r="111" spans="2:65" s="1" customFormat="1">
      <c r="B111" s="33"/>
      <c r="D111" s="145" t="s">
        <v>175</v>
      </c>
      <c r="F111" s="146" t="s">
        <v>986</v>
      </c>
      <c r="I111" s="147"/>
      <c r="L111" s="33"/>
      <c r="M111" s="148"/>
      <c r="T111" s="54"/>
      <c r="AT111" s="18" t="s">
        <v>175</v>
      </c>
      <c r="AU111" s="18" t="s">
        <v>85</v>
      </c>
    </row>
    <row r="112" spans="2:65" s="1" customFormat="1" ht="24.2" customHeight="1">
      <c r="B112" s="33"/>
      <c r="C112" s="132" t="s">
        <v>202</v>
      </c>
      <c r="D112" s="132" t="s">
        <v>168</v>
      </c>
      <c r="E112" s="133" t="s">
        <v>988</v>
      </c>
      <c r="F112" s="134" t="s">
        <v>989</v>
      </c>
      <c r="G112" s="135" t="s">
        <v>197</v>
      </c>
      <c r="H112" s="136">
        <v>187.05</v>
      </c>
      <c r="I112" s="137"/>
      <c r="J112" s="138">
        <f>ROUND(I112*H112,2)</f>
        <v>0</v>
      </c>
      <c r="K112" s="134" t="s">
        <v>172</v>
      </c>
      <c r="L112" s="33"/>
      <c r="M112" s="139" t="s">
        <v>19</v>
      </c>
      <c r="N112" s="140" t="s">
        <v>44</v>
      </c>
      <c r="P112" s="141">
        <f>O112*H112</f>
        <v>0</v>
      </c>
      <c r="Q112" s="141">
        <v>0</v>
      </c>
      <c r="R112" s="141">
        <f>Q112*H112</f>
        <v>0</v>
      </c>
      <c r="S112" s="141">
        <v>0</v>
      </c>
      <c r="T112" s="142">
        <f>S112*H112</f>
        <v>0</v>
      </c>
      <c r="AR112" s="143" t="s">
        <v>173</v>
      </c>
      <c r="AT112" s="143" t="s">
        <v>168</v>
      </c>
      <c r="AU112" s="143" t="s">
        <v>85</v>
      </c>
      <c r="AY112" s="18" t="s">
        <v>166</v>
      </c>
      <c r="BE112" s="144">
        <f>IF(N112="základní",J112,0)</f>
        <v>0</v>
      </c>
      <c r="BF112" s="144">
        <f>IF(N112="snížená",J112,0)</f>
        <v>0</v>
      </c>
      <c r="BG112" s="144">
        <f>IF(N112="zákl. přenesená",J112,0)</f>
        <v>0</v>
      </c>
      <c r="BH112" s="144">
        <f>IF(N112="sníž. přenesená",J112,0)</f>
        <v>0</v>
      </c>
      <c r="BI112" s="144">
        <f>IF(N112="nulová",J112,0)</f>
        <v>0</v>
      </c>
      <c r="BJ112" s="18" t="s">
        <v>85</v>
      </c>
      <c r="BK112" s="144">
        <f>ROUND(I112*H112,2)</f>
        <v>0</v>
      </c>
      <c r="BL112" s="18" t="s">
        <v>173</v>
      </c>
      <c r="BM112" s="143" t="s">
        <v>2303</v>
      </c>
    </row>
    <row r="113" spans="2:65" s="1" customFormat="1">
      <c r="B113" s="33"/>
      <c r="D113" s="145" t="s">
        <v>175</v>
      </c>
      <c r="F113" s="146" t="s">
        <v>991</v>
      </c>
      <c r="I113" s="147"/>
      <c r="L113" s="33"/>
      <c r="M113" s="148"/>
      <c r="T113" s="54"/>
      <c r="AT113" s="18" t="s">
        <v>175</v>
      </c>
      <c r="AU113" s="18" t="s">
        <v>85</v>
      </c>
    </row>
    <row r="114" spans="2:65" s="13" customFormat="1">
      <c r="B114" s="156"/>
      <c r="D114" s="150" t="s">
        <v>177</v>
      </c>
      <c r="E114" s="157" t="s">
        <v>19</v>
      </c>
      <c r="F114" s="158" t="s">
        <v>2304</v>
      </c>
      <c r="H114" s="159">
        <v>187.05</v>
      </c>
      <c r="I114" s="160"/>
      <c r="L114" s="156"/>
      <c r="M114" s="161"/>
      <c r="T114" s="162"/>
      <c r="AT114" s="157" t="s">
        <v>177</v>
      </c>
      <c r="AU114" s="157" t="s">
        <v>85</v>
      </c>
      <c r="AV114" s="13" t="s">
        <v>85</v>
      </c>
      <c r="AW114" s="13" t="s">
        <v>33</v>
      </c>
      <c r="AX114" s="13" t="s">
        <v>79</v>
      </c>
      <c r="AY114" s="157" t="s">
        <v>166</v>
      </c>
    </row>
    <row r="115" spans="2:65" s="1" customFormat="1" ht="24.2" customHeight="1">
      <c r="B115" s="33"/>
      <c r="C115" s="132" t="s">
        <v>208</v>
      </c>
      <c r="D115" s="132" t="s">
        <v>168</v>
      </c>
      <c r="E115" s="133" t="s">
        <v>1004</v>
      </c>
      <c r="F115" s="134" t="s">
        <v>1005</v>
      </c>
      <c r="G115" s="135" t="s">
        <v>197</v>
      </c>
      <c r="H115" s="136">
        <v>1.026</v>
      </c>
      <c r="I115" s="137"/>
      <c r="J115" s="138">
        <f>ROUND(I115*H115,2)</f>
        <v>0</v>
      </c>
      <c r="K115" s="134" t="s">
        <v>172</v>
      </c>
      <c r="L115" s="33"/>
      <c r="M115" s="139" t="s">
        <v>19</v>
      </c>
      <c r="N115" s="140" t="s">
        <v>44</v>
      </c>
      <c r="P115" s="141">
        <f>O115*H115</f>
        <v>0</v>
      </c>
      <c r="Q115" s="141">
        <v>0</v>
      </c>
      <c r="R115" s="141">
        <f>Q115*H115</f>
        <v>0</v>
      </c>
      <c r="S115" s="141">
        <v>0</v>
      </c>
      <c r="T115" s="142">
        <f>S115*H115</f>
        <v>0</v>
      </c>
      <c r="AR115" s="143" t="s">
        <v>173</v>
      </c>
      <c r="AT115" s="143" t="s">
        <v>168</v>
      </c>
      <c r="AU115" s="143" t="s">
        <v>85</v>
      </c>
      <c r="AY115" s="18" t="s">
        <v>166</v>
      </c>
      <c r="BE115" s="144">
        <f>IF(N115="základní",J115,0)</f>
        <v>0</v>
      </c>
      <c r="BF115" s="144">
        <f>IF(N115="snížená",J115,0)</f>
        <v>0</v>
      </c>
      <c r="BG115" s="144">
        <f>IF(N115="zákl. přenesená",J115,0)</f>
        <v>0</v>
      </c>
      <c r="BH115" s="144">
        <f>IF(N115="sníž. přenesená",J115,0)</f>
        <v>0</v>
      </c>
      <c r="BI115" s="144">
        <f>IF(N115="nulová",J115,0)</f>
        <v>0</v>
      </c>
      <c r="BJ115" s="18" t="s">
        <v>85</v>
      </c>
      <c r="BK115" s="144">
        <f>ROUND(I115*H115,2)</f>
        <v>0</v>
      </c>
      <c r="BL115" s="18" t="s">
        <v>173</v>
      </c>
      <c r="BM115" s="143" t="s">
        <v>2305</v>
      </c>
    </row>
    <row r="116" spans="2:65" s="1" customFormat="1">
      <c r="B116" s="33"/>
      <c r="D116" s="145" t="s">
        <v>175</v>
      </c>
      <c r="F116" s="146" t="s">
        <v>1007</v>
      </c>
      <c r="I116" s="147"/>
      <c r="L116" s="33"/>
      <c r="M116" s="148"/>
      <c r="T116" s="54"/>
      <c r="AT116" s="18" t="s">
        <v>175</v>
      </c>
      <c r="AU116" s="18" t="s">
        <v>85</v>
      </c>
    </row>
    <row r="117" spans="2:65" s="1" customFormat="1" ht="24.2" customHeight="1">
      <c r="B117" s="33"/>
      <c r="C117" s="132" t="s">
        <v>229</v>
      </c>
      <c r="D117" s="132" t="s">
        <v>168</v>
      </c>
      <c r="E117" s="133" t="s">
        <v>1014</v>
      </c>
      <c r="F117" s="134" t="s">
        <v>1015</v>
      </c>
      <c r="G117" s="135" t="s">
        <v>197</v>
      </c>
      <c r="H117" s="136">
        <v>6.4560000000000004</v>
      </c>
      <c r="I117" s="137"/>
      <c r="J117" s="138">
        <f>ROUND(I117*H117,2)</f>
        <v>0</v>
      </c>
      <c r="K117" s="134" t="s">
        <v>172</v>
      </c>
      <c r="L117" s="33"/>
      <c r="M117" s="139" t="s">
        <v>19</v>
      </c>
      <c r="N117" s="140" t="s">
        <v>44</v>
      </c>
      <c r="P117" s="141">
        <f>O117*H117</f>
        <v>0</v>
      </c>
      <c r="Q117" s="141">
        <v>0</v>
      </c>
      <c r="R117" s="141">
        <f>Q117*H117</f>
        <v>0</v>
      </c>
      <c r="S117" s="141">
        <v>0</v>
      </c>
      <c r="T117" s="142">
        <f>S117*H117</f>
        <v>0</v>
      </c>
      <c r="AR117" s="143" t="s">
        <v>173</v>
      </c>
      <c r="AT117" s="143" t="s">
        <v>168</v>
      </c>
      <c r="AU117" s="143" t="s">
        <v>85</v>
      </c>
      <c r="AY117" s="18" t="s">
        <v>166</v>
      </c>
      <c r="BE117" s="144">
        <f>IF(N117="základní",J117,0)</f>
        <v>0</v>
      </c>
      <c r="BF117" s="144">
        <f>IF(N117="snížená",J117,0)</f>
        <v>0</v>
      </c>
      <c r="BG117" s="144">
        <f>IF(N117="zákl. přenesená",J117,0)</f>
        <v>0</v>
      </c>
      <c r="BH117" s="144">
        <f>IF(N117="sníž. přenesená",J117,0)</f>
        <v>0</v>
      </c>
      <c r="BI117" s="144">
        <f>IF(N117="nulová",J117,0)</f>
        <v>0</v>
      </c>
      <c r="BJ117" s="18" t="s">
        <v>85</v>
      </c>
      <c r="BK117" s="144">
        <f>ROUND(I117*H117,2)</f>
        <v>0</v>
      </c>
      <c r="BL117" s="18" t="s">
        <v>173</v>
      </c>
      <c r="BM117" s="143" t="s">
        <v>2306</v>
      </c>
    </row>
    <row r="118" spans="2:65" s="1" customFormat="1">
      <c r="B118" s="33"/>
      <c r="D118" s="145" t="s">
        <v>175</v>
      </c>
      <c r="F118" s="146" t="s">
        <v>1017</v>
      </c>
      <c r="I118" s="147"/>
      <c r="L118" s="33"/>
      <c r="M118" s="148"/>
      <c r="T118" s="54"/>
      <c r="AT118" s="18" t="s">
        <v>175</v>
      </c>
      <c r="AU118" s="18" t="s">
        <v>85</v>
      </c>
    </row>
    <row r="119" spans="2:65" s="11" customFormat="1" ht="22.9" customHeight="1">
      <c r="B119" s="120"/>
      <c r="D119" s="121" t="s">
        <v>71</v>
      </c>
      <c r="E119" s="130" t="s">
        <v>1023</v>
      </c>
      <c r="F119" s="130" t="s">
        <v>1024</v>
      </c>
      <c r="I119" s="123"/>
      <c r="J119" s="131">
        <f>BK119</f>
        <v>0</v>
      </c>
      <c r="L119" s="120"/>
      <c r="M119" s="125"/>
      <c r="P119" s="126">
        <f>SUM(P120:P121)</f>
        <v>0</v>
      </c>
      <c r="R119" s="126">
        <f>SUM(R120:R121)</f>
        <v>0</v>
      </c>
      <c r="T119" s="127">
        <f>SUM(T120:T121)</f>
        <v>0</v>
      </c>
      <c r="AR119" s="121" t="s">
        <v>79</v>
      </c>
      <c r="AT119" s="128" t="s">
        <v>71</v>
      </c>
      <c r="AU119" s="128" t="s">
        <v>79</v>
      </c>
      <c r="AY119" s="121" t="s">
        <v>166</v>
      </c>
      <c r="BK119" s="129">
        <f>SUM(BK120:BK121)</f>
        <v>0</v>
      </c>
    </row>
    <row r="120" spans="2:65" s="1" customFormat="1" ht="33" customHeight="1">
      <c r="B120" s="33"/>
      <c r="C120" s="132" t="s">
        <v>237</v>
      </c>
      <c r="D120" s="132" t="s">
        <v>168</v>
      </c>
      <c r="E120" s="133" t="s">
        <v>1026</v>
      </c>
      <c r="F120" s="134" t="s">
        <v>1027</v>
      </c>
      <c r="G120" s="135" t="s">
        <v>197</v>
      </c>
      <c r="H120" s="136">
        <v>0.31900000000000001</v>
      </c>
      <c r="I120" s="137"/>
      <c r="J120" s="138">
        <f>ROUND(I120*H120,2)</f>
        <v>0</v>
      </c>
      <c r="K120" s="134" t="s">
        <v>172</v>
      </c>
      <c r="L120" s="33"/>
      <c r="M120" s="139" t="s">
        <v>19</v>
      </c>
      <c r="N120" s="140" t="s">
        <v>44</v>
      </c>
      <c r="P120" s="141">
        <f>O120*H120</f>
        <v>0</v>
      </c>
      <c r="Q120" s="141">
        <v>0</v>
      </c>
      <c r="R120" s="141">
        <f>Q120*H120</f>
        <v>0</v>
      </c>
      <c r="S120" s="141">
        <v>0</v>
      </c>
      <c r="T120" s="142">
        <f>S120*H120</f>
        <v>0</v>
      </c>
      <c r="AR120" s="143" t="s">
        <v>173</v>
      </c>
      <c r="AT120" s="143" t="s">
        <v>168</v>
      </c>
      <c r="AU120" s="143" t="s">
        <v>85</v>
      </c>
      <c r="AY120" s="18" t="s">
        <v>166</v>
      </c>
      <c r="BE120" s="144">
        <f>IF(N120="základní",J120,0)</f>
        <v>0</v>
      </c>
      <c r="BF120" s="144">
        <f>IF(N120="snížená",J120,0)</f>
        <v>0</v>
      </c>
      <c r="BG120" s="144">
        <f>IF(N120="zákl. přenesená",J120,0)</f>
        <v>0</v>
      </c>
      <c r="BH120" s="144">
        <f>IF(N120="sníž. přenesená",J120,0)</f>
        <v>0</v>
      </c>
      <c r="BI120" s="144">
        <f>IF(N120="nulová",J120,0)</f>
        <v>0</v>
      </c>
      <c r="BJ120" s="18" t="s">
        <v>85</v>
      </c>
      <c r="BK120" s="144">
        <f>ROUND(I120*H120,2)</f>
        <v>0</v>
      </c>
      <c r="BL120" s="18" t="s">
        <v>173</v>
      </c>
      <c r="BM120" s="143" t="s">
        <v>2307</v>
      </c>
    </row>
    <row r="121" spans="2:65" s="1" customFormat="1">
      <c r="B121" s="33"/>
      <c r="D121" s="145" t="s">
        <v>175</v>
      </c>
      <c r="F121" s="146" t="s">
        <v>1029</v>
      </c>
      <c r="I121" s="147"/>
      <c r="L121" s="33"/>
      <c r="M121" s="148"/>
      <c r="T121" s="54"/>
      <c r="AT121" s="18" t="s">
        <v>175</v>
      </c>
      <c r="AU121" s="18" t="s">
        <v>85</v>
      </c>
    </row>
    <row r="122" spans="2:65" s="11" customFormat="1" ht="25.9" customHeight="1">
      <c r="B122" s="120"/>
      <c r="D122" s="121" t="s">
        <v>71</v>
      </c>
      <c r="E122" s="122" t="s">
        <v>1030</v>
      </c>
      <c r="F122" s="122" t="s">
        <v>1031</v>
      </c>
      <c r="I122" s="123"/>
      <c r="J122" s="124">
        <f>BK122</f>
        <v>0</v>
      </c>
      <c r="L122" s="120"/>
      <c r="M122" s="125"/>
      <c r="P122" s="126">
        <f>P123+P126+P133+P157+P171</f>
        <v>0</v>
      </c>
      <c r="R122" s="126">
        <f>R123+R126+R133+R157+R171</f>
        <v>1.7559300000000002</v>
      </c>
      <c r="T122" s="127">
        <f>T123+T126+T133+T157+T171</f>
        <v>6.4564800000000009</v>
      </c>
      <c r="AR122" s="121" t="s">
        <v>85</v>
      </c>
      <c r="AT122" s="128" t="s">
        <v>71</v>
      </c>
      <c r="AU122" s="128" t="s">
        <v>72</v>
      </c>
      <c r="AY122" s="121" t="s">
        <v>166</v>
      </c>
      <c r="BK122" s="129">
        <f>BK123+BK126+BK133+BK157+BK171</f>
        <v>0</v>
      </c>
    </row>
    <row r="123" spans="2:65" s="11" customFormat="1" ht="22.9" customHeight="1">
      <c r="B123" s="120"/>
      <c r="D123" s="121" t="s">
        <v>71</v>
      </c>
      <c r="E123" s="130" t="s">
        <v>1909</v>
      </c>
      <c r="F123" s="130" t="s">
        <v>1910</v>
      </c>
      <c r="I123" s="123"/>
      <c r="J123" s="131">
        <f>BK123</f>
        <v>0</v>
      </c>
      <c r="L123" s="120"/>
      <c r="M123" s="125"/>
      <c r="P123" s="126">
        <f>SUM(P124:P125)</f>
        <v>0</v>
      </c>
      <c r="R123" s="126">
        <f>SUM(R124:R125)</f>
        <v>8.2000000000000007E-3</v>
      </c>
      <c r="T123" s="127">
        <f>SUM(T124:T125)</f>
        <v>0</v>
      </c>
      <c r="AR123" s="121" t="s">
        <v>85</v>
      </c>
      <c r="AT123" s="128" t="s">
        <v>71</v>
      </c>
      <c r="AU123" s="128" t="s">
        <v>79</v>
      </c>
      <c r="AY123" s="121" t="s">
        <v>166</v>
      </c>
      <c r="BK123" s="129">
        <f>SUM(BK124:BK125)</f>
        <v>0</v>
      </c>
    </row>
    <row r="124" spans="2:65" s="1" customFormat="1" ht="24.2" customHeight="1">
      <c r="B124" s="33"/>
      <c r="C124" s="132" t="s">
        <v>243</v>
      </c>
      <c r="D124" s="132" t="s">
        <v>168</v>
      </c>
      <c r="E124" s="133" t="s">
        <v>2308</v>
      </c>
      <c r="F124" s="134" t="s">
        <v>2309</v>
      </c>
      <c r="G124" s="135" t="s">
        <v>265</v>
      </c>
      <c r="H124" s="136">
        <v>4</v>
      </c>
      <c r="I124" s="137"/>
      <c r="J124" s="138">
        <f>ROUND(I124*H124,2)</f>
        <v>0</v>
      </c>
      <c r="K124" s="134" t="s">
        <v>172</v>
      </c>
      <c r="L124" s="33"/>
      <c r="M124" s="139" t="s">
        <v>19</v>
      </c>
      <c r="N124" s="140" t="s">
        <v>44</v>
      </c>
      <c r="P124" s="141">
        <f>O124*H124</f>
        <v>0</v>
      </c>
      <c r="Q124" s="141">
        <v>2.0500000000000002E-3</v>
      </c>
      <c r="R124" s="141">
        <f>Q124*H124</f>
        <v>8.2000000000000007E-3</v>
      </c>
      <c r="S124" s="141">
        <v>0</v>
      </c>
      <c r="T124" s="142">
        <f>S124*H124</f>
        <v>0</v>
      </c>
      <c r="AR124" s="143" t="s">
        <v>291</v>
      </c>
      <c r="AT124" s="143" t="s">
        <v>168</v>
      </c>
      <c r="AU124" s="143" t="s">
        <v>85</v>
      </c>
      <c r="AY124" s="18" t="s">
        <v>166</v>
      </c>
      <c r="BE124" s="144">
        <f>IF(N124="základní",J124,0)</f>
        <v>0</v>
      </c>
      <c r="BF124" s="144">
        <f>IF(N124="snížená",J124,0)</f>
        <v>0</v>
      </c>
      <c r="BG124" s="144">
        <f>IF(N124="zákl. přenesená",J124,0)</f>
        <v>0</v>
      </c>
      <c r="BH124" s="144">
        <f>IF(N124="sníž. přenesená",J124,0)</f>
        <v>0</v>
      </c>
      <c r="BI124" s="144">
        <f>IF(N124="nulová",J124,0)</f>
        <v>0</v>
      </c>
      <c r="BJ124" s="18" t="s">
        <v>85</v>
      </c>
      <c r="BK124" s="144">
        <f>ROUND(I124*H124,2)</f>
        <v>0</v>
      </c>
      <c r="BL124" s="18" t="s">
        <v>291</v>
      </c>
      <c r="BM124" s="143" t="s">
        <v>2310</v>
      </c>
    </row>
    <row r="125" spans="2:65" s="1" customFormat="1">
      <c r="B125" s="33"/>
      <c r="D125" s="145" t="s">
        <v>175</v>
      </c>
      <c r="F125" s="146" t="s">
        <v>2311</v>
      </c>
      <c r="I125" s="147"/>
      <c r="L125" s="33"/>
      <c r="M125" s="148"/>
      <c r="T125" s="54"/>
      <c r="AT125" s="18" t="s">
        <v>175</v>
      </c>
      <c r="AU125" s="18" t="s">
        <v>85</v>
      </c>
    </row>
    <row r="126" spans="2:65" s="11" customFormat="1" ht="22.9" customHeight="1">
      <c r="B126" s="120"/>
      <c r="D126" s="121" t="s">
        <v>71</v>
      </c>
      <c r="E126" s="130" t="s">
        <v>2312</v>
      </c>
      <c r="F126" s="130" t="s">
        <v>2313</v>
      </c>
      <c r="I126" s="123"/>
      <c r="J126" s="131">
        <f>BK126</f>
        <v>0</v>
      </c>
      <c r="L126" s="120"/>
      <c r="M126" s="125"/>
      <c r="P126" s="126">
        <f>SUM(P127:P132)</f>
        <v>0</v>
      </c>
      <c r="R126" s="126">
        <f>SUM(R127:R132)</f>
        <v>0</v>
      </c>
      <c r="T126" s="127">
        <f>SUM(T127:T132)</f>
        <v>0</v>
      </c>
      <c r="AR126" s="121" t="s">
        <v>85</v>
      </c>
      <c r="AT126" s="128" t="s">
        <v>71</v>
      </c>
      <c r="AU126" s="128" t="s">
        <v>79</v>
      </c>
      <c r="AY126" s="121" t="s">
        <v>166</v>
      </c>
      <c r="BK126" s="129">
        <f>SUM(BK127:BK132)</f>
        <v>0</v>
      </c>
    </row>
    <row r="127" spans="2:65" s="1" customFormat="1" ht="24.2" customHeight="1">
      <c r="B127" s="33"/>
      <c r="C127" s="132" t="s">
        <v>254</v>
      </c>
      <c r="D127" s="132" t="s">
        <v>168</v>
      </c>
      <c r="E127" s="133" t="s">
        <v>2314</v>
      </c>
      <c r="F127" s="134" t="s">
        <v>2315</v>
      </c>
      <c r="G127" s="135" t="s">
        <v>948</v>
      </c>
      <c r="H127" s="136">
        <v>1</v>
      </c>
      <c r="I127" s="137"/>
      <c r="J127" s="138">
        <f>ROUND(I127*H127,2)</f>
        <v>0</v>
      </c>
      <c r="K127" s="134" t="s">
        <v>19</v>
      </c>
      <c r="L127" s="33"/>
      <c r="M127" s="139" t="s">
        <v>19</v>
      </c>
      <c r="N127" s="140" t="s">
        <v>44</v>
      </c>
      <c r="P127" s="141">
        <f>O127*H127</f>
        <v>0</v>
      </c>
      <c r="Q127" s="141">
        <v>0</v>
      </c>
      <c r="R127" s="141">
        <f>Q127*H127</f>
        <v>0</v>
      </c>
      <c r="S127" s="141">
        <v>0</v>
      </c>
      <c r="T127" s="142">
        <f>S127*H127</f>
        <v>0</v>
      </c>
      <c r="AR127" s="143" t="s">
        <v>291</v>
      </c>
      <c r="AT127" s="143" t="s">
        <v>168</v>
      </c>
      <c r="AU127" s="143" t="s">
        <v>85</v>
      </c>
      <c r="AY127" s="18" t="s">
        <v>166</v>
      </c>
      <c r="BE127" s="144">
        <f>IF(N127="základní",J127,0)</f>
        <v>0</v>
      </c>
      <c r="BF127" s="144">
        <f>IF(N127="snížená",J127,0)</f>
        <v>0</v>
      </c>
      <c r="BG127" s="144">
        <f>IF(N127="zákl. přenesená",J127,0)</f>
        <v>0</v>
      </c>
      <c r="BH127" s="144">
        <f>IF(N127="sníž. přenesená",J127,0)</f>
        <v>0</v>
      </c>
      <c r="BI127" s="144">
        <f>IF(N127="nulová",J127,0)</f>
        <v>0</v>
      </c>
      <c r="BJ127" s="18" t="s">
        <v>85</v>
      </c>
      <c r="BK127" s="144">
        <f>ROUND(I127*H127,2)</f>
        <v>0</v>
      </c>
      <c r="BL127" s="18" t="s">
        <v>291</v>
      </c>
      <c r="BM127" s="143" t="s">
        <v>2316</v>
      </c>
    </row>
    <row r="128" spans="2:65" s="1" customFormat="1" ht="16.5" customHeight="1">
      <c r="B128" s="33"/>
      <c r="C128" s="132" t="s">
        <v>262</v>
      </c>
      <c r="D128" s="132" t="s">
        <v>168</v>
      </c>
      <c r="E128" s="133" t="s">
        <v>2317</v>
      </c>
      <c r="F128" s="134" t="s">
        <v>2318</v>
      </c>
      <c r="G128" s="135" t="s">
        <v>948</v>
      </c>
      <c r="H128" s="136">
        <v>1</v>
      </c>
      <c r="I128" s="137"/>
      <c r="J128" s="138">
        <f>ROUND(I128*H128,2)</f>
        <v>0</v>
      </c>
      <c r="K128" s="134" t="s">
        <v>19</v>
      </c>
      <c r="L128" s="33"/>
      <c r="M128" s="139" t="s">
        <v>19</v>
      </c>
      <c r="N128" s="140" t="s">
        <v>44</v>
      </c>
      <c r="P128" s="141">
        <f>O128*H128</f>
        <v>0</v>
      </c>
      <c r="Q128" s="141">
        <v>0</v>
      </c>
      <c r="R128" s="141">
        <f>Q128*H128</f>
        <v>0</v>
      </c>
      <c r="S128" s="141">
        <v>0</v>
      </c>
      <c r="T128" s="142">
        <f>S128*H128</f>
        <v>0</v>
      </c>
      <c r="AR128" s="143" t="s">
        <v>291</v>
      </c>
      <c r="AT128" s="143" t="s">
        <v>168</v>
      </c>
      <c r="AU128" s="143" t="s">
        <v>85</v>
      </c>
      <c r="AY128" s="18" t="s">
        <v>166</v>
      </c>
      <c r="BE128" s="144">
        <f>IF(N128="základní",J128,0)</f>
        <v>0</v>
      </c>
      <c r="BF128" s="144">
        <f>IF(N128="snížená",J128,0)</f>
        <v>0</v>
      </c>
      <c r="BG128" s="144">
        <f>IF(N128="zákl. přenesená",J128,0)</f>
        <v>0</v>
      </c>
      <c r="BH128" s="144">
        <f>IF(N128="sníž. přenesená",J128,0)</f>
        <v>0</v>
      </c>
      <c r="BI128" s="144">
        <f>IF(N128="nulová",J128,0)</f>
        <v>0</v>
      </c>
      <c r="BJ128" s="18" t="s">
        <v>85</v>
      </c>
      <c r="BK128" s="144">
        <f>ROUND(I128*H128,2)</f>
        <v>0</v>
      </c>
      <c r="BL128" s="18" t="s">
        <v>291</v>
      </c>
      <c r="BM128" s="143" t="s">
        <v>2319</v>
      </c>
    </row>
    <row r="129" spans="2:65" s="1" customFormat="1" ht="16.5" customHeight="1">
      <c r="B129" s="33"/>
      <c r="C129" s="132" t="s">
        <v>268</v>
      </c>
      <c r="D129" s="132" t="s">
        <v>168</v>
      </c>
      <c r="E129" s="133" t="s">
        <v>2320</v>
      </c>
      <c r="F129" s="134" t="s">
        <v>2321</v>
      </c>
      <c r="G129" s="135" t="s">
        <v>948</v>
      </c>
      <c r="H129" s="136">
        <v>1</v>
      </c>
      <c r="I129" s="137"/>
      <c r="J129" s="138">
        <f>ROUND(I129*H129,2)</f>
        <v>0</v>
      </c>
      <c r="K129" s="134" t="s">
        <v>19</v>
      </c>
      <c r="L129" s="33"/>
      <c r="M129" s="139" t="s">
        <v>19</v>
      </c>
      <c r="N129" s="140" t="s">
        <v>44</v>
      </c>
      <c r="P129" s="141">
        <f>O129*H129</f>
        <v>0</v>
      </c>
      <c r="Q129" s="141">
        <v>0</v>
      </c>
      <c r="R129" s="141">
        <f>Q129*H129</f>
        <v>0</v>
      </c>
      <c r="S129" s="141">
        <v>0</v>
      </c>
      <c r="T129" s="142">
        <f>S129*H129</f>
        <v>0</v>
      </c>
      <c r="AR129" s="143" t="s">
        <v>291</v>
      </c>
      <c r="AT129" s="143" t="s">
        <v>168</v>
      </c>
      <c r="AU129" s="143" t="s">
        <v>85</v>
      </c>
      <c r="AY129" s="18" t="s">
        <v>166</v>
      </c>
      <c r="BE129" s="144">
        <f>IF(N129="základní",J129,0)</f>
        <v>0</v>
      </c>
      <c r="BF129" s="144">
        <f>IF(N129="snížená",J129,0)</f>
        <v>0</v>
      </c>
      <c r="BG129" s="144">
        <f>IF(N129="zákl. přenesená",J129,0)</f>
        <v>0</v>
      </c>
      <c r="BH129" s="144">
        <f>IF(N129="sníž. přenesená",J129,0)</f>
        <v>0</v>
      </c>
      <c r="BI129" s="144">
        <f>IF(N129="nulová",J129,0)</f>
        <v>0</v>
      </c>
      <c r="BJ129" s="18" t="s">
        <v>85</v>
      </c>
      <c r="BK129" s="144">
        <f>ROUND(I129*H129,2)</f>
        <v>0</v>
      </c>
      <c r="BL129" s="18" t="s">
        <v>291</v>
      </c>
      <c r="BM129" s="143" t="s">
        <v>2322</v>
      </c>
    </row>
    <row r="130" spans="2:65" s="1" customFormat="1" ht="16.5" customHeight="1">
      <c r="B130" s="33"/>
      <c r="C130" s="132" t="s">
        <v>273</v>
      </c>
      <c r="D130" s="132" t="s">
        <v>168</v>
      </c>
      <c r="E130" s="133" t="s">
        <v>2323</v>
      </c>
      <c r="F130" s="134" t="s">
        <v>2324</v>
      </c>
      <c r="G130" s="135" t="s">
        <v>948</v>
      </c>
      <c r="H130" s="136">
        <v>1</v>
      </c>
      <c r="I130" s="137"/>
      <c r="J130" s="138">
        <f>ROUND(I130*H130,2)</f>
        <v>0</v>
      </c>
      <c r="K130" s="134" t="s">
        <v>19</v>
      </c>
      <c r="L130" s="33"/>
      <c r="M130" s="139" t="s">
        <v>19</v>
      </c>
      <c r="N130" s="140" t="s">
        <v>44</v>
      </c>
      <c r="P130" s="141">
        <f>O130*H130</f>
        <v>0</v>
      </c>
      <c r="Q130" s="141">
        <v>0</v>
      </c>
      <c r="R130" s="141">
        <f>Q130*H130</f>
        <v>0</v>
      </c>
      <c r="S130" s="141">
        <v>0</v>
      </c>
      <c r="T130" s="142">
        <f>S130*H130</f>
        <v>0</v>
      </c>
      <c r="AR130" s="143" t="s">
        <v>291</v>
      </c>
      <c r="AT130" s="143" t="s">
        <v>168</v>
      </c>
      <c r="AU130" s="143" t="s">
        <v>85</v>
      </c>
      <c r="AY130" s="18" t="s">
        <v>166</v>
      </c>
      <c r="BE130" s="144">
        <f>IF(N130="základní",J130,0)</f>
        <v>0</v>
      </c>
      <c r="BF130" s="144">
        <f>IF(N130="snížená",J130,0)</f>
        <v>0</v>
      </c>
      <c r="BG130" s="144">
        <f>IF(N130="zákl. přenesená",J130,0)</f>
        <v>0</v>
      </c>
      <c r="BH130" s="144">
        <f>IF(N130="sníž. přenesená",J130,0)</f>
        <v>0</v>
      </c>
      <c r="BI130" s="144">
        <f>IF(N130="nulová",J130,0)</f>
        <v>0</v>
      </c>
      <c r="BJ130" s="18" t="s">
        <v>85</v>
      </c>
      <c r="BK130" s="144">
        <f>ROUND(I130*H130,2)</f>
        <v>0</v>
      </c>
      <c r="BL130" s="18" t="s">
        <v>291</v>
      </c>
      <c r="BM130" s="143" t="s">
        <v>2325</v>
      </c>
    </row>
    <row r="131" spans="2:65" s="1" customFormat="1" ht="24.2" customHeight="1">
      <c r="B131" s="33"/>
      <c r="C131" s="132" t="s">
        <v>8</v>
      </c>
      <c r="D131" s="132" t="s">
        <v>168</v>
      </c>
      <c r="E131" s="133" t="s">
        <v>2326</v>
      </c>
      <c r="F131" s="134" t="s">
        <v>2327</v>
      </c>
      <c r="G131" s="135" t="s">
        <v>1049</v>
      </c>
      <c r="H131" s="187"/>
      <c r="I131" s="137"/>
      <c r="J131" s="138">
        <f>ROUND(I131*H131,2)</f>
        <v>0</v>
      </c>
      <c r="K131" s="134" t="s">
        <v>172</v>
      </c>
      <c r="L131" s="33"/>
      <c r="M131" s="139" t="s">
        <v>19</v>
      </c>
      <c r="N131" s="140" t="s">
        <v>44</v>
      </c>
      <c r="P131" s="141">
        <f>O131*H131</f>
        <v>0</v>
      </c>
      <c r="Q131" s="141">
        <v>0</v>
      </c>
      <c r="R131" s="141">
        <f>Q131*H131</f>
        <v>0</v>
      </c>
      <c r="S131" s="141">
        <v>0</v>
      </c>
      <c r="T131" s="142">
        <f>S131*H131</f>
        <v>0</v>
      </c>
      <c r="AR131" s="143" t="s">
        <v>291</v>
      </c>
      <c r="AT131" s="143" t="s">
        <v>168</v>
      </c>
      <c r="AU131" s="143" t="s">
        <v>85</v>
      </c>
      <c r="AY131" s="18" t="s">
        <v>166</v>
      </c>
      <c r="BE131" s="144">
        <f>IF(N131="základní",J131,0)</f>
        <v>0</v>
      </c>
      <c r="BF131" s="144">
        <f>IF(N131="snížená",J131,0)</f>
        <v>0</v>
      </c>
      <c r="BG131" s="144">
        <f>IF(N131="zákl. přenesená",J131,0)</f>
        <v>0</v>
      </c>
      <c r="BH131" s="144">
        <f>IF(N131="sníž. přenesená",J131,0)</f>
        <v>0</v>
      </c>
      <c r="BI131" s="144">
        <f>IF(N131="nulová",J131,0)</f>
        <v>0</v>
      </c>
      <c r="BJ131" s="18" t="s">
        <v>85</v>
      </c>
      <c r="BK131" s="144">
        <f>ROUND(I131*H131,2)</f>
        <v>0</v>
      </c>
      <c r="BL131" s="18" t="s">
        <v>291</v>
      </c>
      <c r="BM131" s="143" t="s">
        <v>2328</v>
      </c>
    </row>
    <row r="132" spans="2:65" s="1" customFormat="1">
      <c r="B132" s="33"/>
      <c r="D132" s="145" t="s">
        <v>175</v>
      </c>
      <c r="F132" s="146" t="s">
        <v>2329</v>
      </c>
      <c r="I132" s="147"/>
      <c r="L132" s="33"/>
      <c r="M132" s="148"/>
      <c r="T132" s="54"/>
      <c r="AT132" s="18" t="s">
        <v>175</v>
      </c>
      <c r="AU132" s="18" t="s">
        <v>85</v>
      </c>
    </row>
    <row r="133" spans="2:65" s="11" customFormat="1" ht="22.9" customHeight="1">
      <c r="B133" s="120"/>
      <c r="D133" s="121" t="s">
        <v>71</v>
      </c>
      <c r="E133" s="130" t="s">
        <v>2330</v>
      </c>
      <c r="F133" s="130" t="s">
        <v>2331</v>
      </c>
      <c r="I133" s="123"/>
      <c r="J133" s="131">
        <f>BK133</f>
        <v>0</v>
      </c>
      <c r="L133" s="120"/>
      <c r="M133" s="125"/>
      <c r="P133" s="126">
        <f>SUM(P134:P156)</f>
        <v>0</v>
      </c>
      <c r="R133" s="126">
        <f>SUM(R134:R156)</f>
        <v>0.6374200000000001</v>
      </c>
      <c r="T133" s="127">
        <f>SUM(T134:T156)</f>
        <v>1.5564800000000001</v>
      </c>
      <c r="AR133" s="121" t="s">
        <v>85</v>
      </c>
      <c r="AT133" s="128" t="s">
        <v>71</v>
      </c>
      <c r="AU133" s="128" t="s">
        <v>79</v>
      </c>
      <c r="AY133" s="121" t="s">
        <v>166</v>
      </c>
      <c r="BK133" s="129">
        <f>SUM(BK134:BK156)</f>
        <v>0</v>
      </c>
    </row>
    <row r="134" spans="2:65" s="1" customFormat="1" ht="16.5" customHeight="1">
      <c r="B134" s="33"/>
      <c r="C134" s="132" t="s">
        <v>291</v>
      </c>
      <c r="D134" s="132" t="s">
        <v>168</v>
      </c>
      <c r="E134" s="133" t="s">
        <v>2332</v>
      </c>
      <c r="F134" s="134" t="s">
        <v>2333</v>
      </c>
      <c r="G134" s="135" t="s">
        <v>257</v>
      </c>
      <c r="H134" s="136">
        <v>114</v>
      </c>
      <c r="I134" s="137"/>
      <c r="J134" s="138">
        <f>ROUND(I134*H134,2)</f>
        <v>0</v>
      </c>
      <c r="K134" s="134" t="s">
        <v>656</v>
      </c>
      <c r="L134" s="33"/>
      <c r="M134" s="139" t="s">
        <v>19</v>
      </c>
      <c r="N134" s="140" t="s">
        <v>44</v>
      </c>
      <c r="P134" s="141">
        <f>O134*H134</f>
        <v>0</v>
      </c>
      <c r="Q134" s="141">
        <v>2.0000000000000002E-5</v>
      </c>
      <c r="R134" s="141">
        <f>Q134*H134</f>
        <v>2.2800000000000003E-3</v>
      </c>
      <c r="S134" s="141">
        <v>3.2000000000000002E-3</v>
      </c>
      <c r="T134" s="142">
        <f>S134*H134</f>
        <v>0.36480000000000001</v>
      </c>
      <c r="AR134" s="143" t="s">
        <v>291</v>
      </c>
      <c r="AT134" s="143" t="s">
        <v>168</v>
      </c>
      <c r="AU134" s="143" t="s">
        <v>85</v>
      </c>
      <c r="AY134" s="18" t="s">
        <v>166</v>
      </c>
      <c r="BE134" s="144">
        <f>IF(N134="základní",J134,0)</f>
        <v>0</v>
      </c>
      <c r="BF134" s="144">
        <f>IF(N134="snížená",J134,0)</f>
        <v>0</v>
      </c>
      <c r="BG134" s="144">
        <f>IF(N134="zákl. přenesená",J134,0)</f>
        <v>0</v>
      </c>
      <c r="BH134" s="144">
        <f>IF(N134="sníž. přenesená",J134,0)</f>
        <v>0</v>
      </c>
      <c r="BI134" s="144">
        <f>IF(N134="nulová",J134,0)</f>
        <v>0</v>
      </c>
      <c r="BJ134" s="18" t="s">
        <v>85</v>
      </c>
      <c r="BK134" s="144">
        <f>ROUND(I134*H134,2)</f>
        <v>0</v>
      </c>
      <c r="BL134" s="18" t="s">
        <v>291</v>
      </c>
      <c r="BM134" s="143" t="s">
        <v>2334</v>
      </c>
    </row>
    <row r="135" spans="2:65" s="1" customFormat="1">
      <c r="B135" s="33"/>
      <c r="D135" s="145" t="s">
        <v>175</v>
      </c>
      <c r="F135" s="146" t="s">
        <v>2335</v>
      </c>
      <c r="I135" s="147"/>
      <c r="L135" s="33"/>
      <c r="M135" s="148"/>
      <c r="T135" s="54"/>
      <c r="AT135" s="18" t="s">
        <v>175</v>
      </c>
      <c r="AU135" s="18" t="s">
        <v>85</v>
      </c>
    </row>
    <row r="136" spans="2:65" s="1" customFormat="1" ht="16.5" customHeight="1">
      <c r="B136" s="33"/>
      <c r="C136" s="132" t="s">
        <v>300</v>
      </c>
      <c r="D136" s="132" t="s">
        <v>168</v>
      </c>
      <c r="E136" s="133" t="s">
        <v>2336</v>
      </c>
      <c r="F136" s="134" t="s">
        <v>2337</v>
      </c>
      <c r="G136" s="135" t="s">
        <v>257</v>
      </c>
      <c r="H136" s="136">
        <v>224</v>
      </c>
      <c r="I136" s="137"/>
      <c r="J136" s="138">
        <f>ROUND(I136*H136,2)</f>
        <v>0</v>
      </c>
      <c r="K136" s="134" t="s">
        <v>656</v>
      </c>
      <c r="L136" s="33"/>
      <c r="M136" s="139" t="s">
        <v>19</v>
      </c>
      <c r="N136" s="140" t="s">
        <v>44</v>
      </c>
      <c r="P136" s="141">
        <f>O136*H136</f>
        <v>0</v>
      </c>
      <c r="Q136" s="141">
        <v>5.0000000000000002E-5</v>
      </c>
      <c r="R136" s="141">
        <f>Q136*H136</f>
        <v>1.12E-2</v>
      </c>
      <c r="S136" s="141">
        <v>5.3200000000000001E-3</v>
      </c>
      <c r="T136" s="142">
        <f>S136*H136</f>
        <v>1.1916800000000001</v>
      </c>
      <c r="AR136" s="143" t="s">
        <v>291</v>
      </c>
      <c r="AT136" s="143" t="s">
        <v>168</v>
      </c>
      <c r="AU136" s="143" t="s">
        <v>85</v>
      </c>
      <c r="AY136" s="18" t="s">
        <v>166</v>
      </c>
      <c r="BE136" s="144">
        <f>IF(N136="základní",J136,0)</f>
        <v>0</v>
      </c>
      <c r="BF136" s="144">
        <f>IF(N136="snížená",J136,0)</f>
        <v>0</v>
      </c>
      <c r="BG136" s="144">
        <f>IF(N136="zákl. přenesená",J136,0)</f>
        <v>0</v>
      </c>
      <c r="BH136" s="144">
        <f>IF(N136="sníž. přenesená",J136,0)</f>
        <v>0</v>
      </c>
      <c r="BI136" s="144">
        <f>IF(N136="nulová",J136,0)</f>
        <v>0</v>
      </c>
      <c r="BJ136" s="18" t="s">
        <v>85</v>
      </c>
      <c r="BK136" s="144">
        <f>ROUND(I136*H136,2)</f>
        <v>0</v>
      </c>
      <c r="BL136" s="18" t="s">
        <v>291</v>
      </c>
      <c r="BM136" s="143" t="s">
        <v>2338</v>
      </c>
    </row>
    <row r="137" spans="2:65" s="1" customFormat="1">
      <c r="B137" s="33"/>
      <c r="D137" s="145" t="s">
        <v>175</v>
      </c>
      <c r="F137" s="146" t="s">
        <v>2339</v>
      </c>
      <c r="I137" s="147"/>
      <c r="L137" s="33"/>
      <c r="M137" s="148"/>
      <c r="T137" s="54"/>
      <c r="AT137" s="18" t="s">
        <v>175</v>
      </c>
      <c r="AU137" s="18" t="s">
        <v>85</v>
      </c>
    </row>
    <row r="138" spans="2:65" s="1" customFormat="1" ht="16.5" customHeight="1">
      <c r="B138" s="33"/>
      <c r="C138" s="132" t="s">
        <v>308</v>
      </c>
      <c r="D138" s="132" t="s">
        <v>168</v>
      </c>
      <c r="E138" s="133" t="s">
        <v>2340</v>
      </c>
      <c r="F138" s="134" t="s">
        <v>2341</v>
      </c>
      <c r="G138" s="135" t="s">
        <v>265</v>
      </c>
      <c r="H138" s="136">
        <v>28</v>
      </c>
      <c r="I138" s="137"/>
      <c r="J138" s="138">
        <f>ROUND(I138*H138,2)</f>
        <v>0</v>
      </c>
      <c r="K138" s="134" t="s">
        <v>172</v>
      </c>
      <c r="L138" s="33"/>
      <c r="M138" s="139" t="s">
        <v>19</v>
      </c>
      <c r="N138" s="140" t="s">
        <v>44</v>
      </c>
      <c r="P138" s="141">
        <f>O138*H138</f>
        <v>0</v>
      </c>
      <c r="Q138" s="141">
        <v>1.0000000000000001E-5</v>
      </c>
      <c r="R138" s="141">
        <f>Q138*H138</f>
        <v>2.8000000000000003E-4</v>
      </c>
      <c r="S138" s="141">
        <v>0</v>
      </c>
      <c r="T138" s="142">
        <f>S138*H138</f>
        <v>0</v>
      </c>
      <c r="AR138" s="143" t="s">
        <v>291</v>
      </c>
      <c r="AT138" s="143" t="s">
        <v>168</v>
      </c>
      <c r="AU138" s="143" t="s">
        <v>85</v>
      </c>
      <c r="AY138" s="18" t="s">
        <v>166</v>
      </c>
      <c r="BE138" s="144">
        <f>IF(N138="základní",J138,0)</f>
        <v>0</v>
      </c>
      <c r="BF138" s="144">
        <f>IF(N138="snížená",J138,0)</f>
        <v>0</v>
      </c>
      <c r="BG138" s="144">
        <f>IF(N138="zákl. přenesená",J138,0)</f>
        <v>0</v>
      </c>
      <c r="BH138" s="144">
        <f>IF(N138="sníž. přenesená",J138,0)</f>
        <v>0</v>
      </c>
      <c r="BI138" s="144">
        <f>IF(N138="nulová",J138,0)</f>
        <v>0</v>
      </c>
      <c r="BJ138" s="18" t="s">
        <v>85</v>
      </c>
      <c r="BK138" s="144">
        <f>ROUND(I138*H138,2)</f>
        <v>0</v>
      </c>
      <c r="BL138" s="18" t="s">
        <v>291</v>
      </c>
      <c r="BM138" s="143" t="s">
        <v>2342</v>
      </c>
    </row>
    <row r="139" spans="2:65" s="1" customFormat="1">
      <c r="B139" s="33"/>
      <c r="D139" s="145" t="s">
        <v>175</v>
      </c>
      <c r="F139" s="146" t="s">
        <v>2343</v>
      </c>
      <c r="I139" s="147"/>
      <c r="L139" s="33"/>
      <c r="M139" s="148"/>
      <c r="T139" s="54"/>
      <c r="AT139" s="18" t="s">
        <v>175</v>
      </c>
      <c r="AU139" s="18" t="s">
        <v>85</v>
      </c>
    </row>
    <row r="140" spans="2:65" s="12" customFormat="1">
      <c r="B140" s="149"/>
      <c r="D140" s="150" t="s">
        <v>177</v>
      </c>
      <c r="E140" s="151" t="s">
        <v>19</v>
      </c>
      <c r="F140" s="152" t="s">
        <v>2344</v>
      </c>
      <c r="H140" s="151" t="s">
        <v>19</v>
      </c>
      <c r="I140" s="153"/>
      <c r="L140" s="149"/>
      <c r="M140" s="154"/>
      <c r="T140" s="155"/>
      <c r="AT140" s="151" t="s">
        <v>177</v>
      </c>
      <c r="AU140" s="151" t="s">
        <v>85</v>
      </c>
      <c r="AV140" s="12" t="s">
        <v>79</v>
      </c>
      <c r="AW140" s="12" t="s">
        <v>33</v>
      </c>
      <c r="AX140" s="12" t="s">
        <v>72</v>
      </c>
      <c r="AY140" s="151" t="s">
        <v>166</v>
      </c>
    </row>
    <row r="141" spans="2:65" s="13" customFormat="1">
      <c r="B141" s="156"/>
      <c r="D141" s="150" t="s">
        <v>177</v>
      </c>
      <c r="E141" s="157" t="s">
        <v>19</v>
      </c>
      <c r="F141" s="158" t="s">
        <v>425</v>
      </c>
      <c r="H141" s="159">
        <v>28</v>
      </c>
      <c r="I141" s="160"/>
      <c r="L141" s="156"/>
      <c r="M141" s="161"/>
      <c r="T141" s="162"/>
      <c r="AT141" s="157" t="s">
        <v>177</v>
      </c>
      <c r="AU141" s="157" t="s">
        <v>85</v>
      </c>
      <c r="AV141" s="13" t="s">
        <v>85</v>
      </c>
      <c r="AW141" s="13" t="s">
        <v>33</v>
      </c>
      <c r="AX141" s="13" t="s">
        <v>79</v>
      </c>
      <c r="AY141" s="157" t="s">
        <v>166</v>
      </c>
    </row>
    <row r="142" spans="2:65" s="1" customFormat="1" ht="16.5" customHeight="1">
      <c r="B142" s="33"/>
      <c r="C142" s="132" t="s">
        <v>313</v>
      </c>
      <c r="D142" s="132" t="s">
        <v>168</v>
      </c>
      <c r="E142" s="133" t="s">
        <v>2345</v>
      </c>
      <c r="F142" s="134" t="s">
        <v>2346</v>
      </c>
      <c r="G142" s="135" t="s">
        <v>265</v>
      </c>
      <c r="H142" s="136">
        <v>70</v>
      </c>
      <c r="I142" s="137"/>
      <c r="J142" s="138">
        <f>ROUND(I142*H142,2)</f>
        <v>0</v>
      </c>
      <c r="K142" s="134" t="s">
        <v>19</v>
      </c>
      <c r="L142" s="33"/>
      <c r="M142" s="139" t="s">
        <v>19</v>
      </c>
      <c r="N142" s="140" t="s">
        <v>44</v>
      </c>
      <c r="P142" s="141">
        <f>O142*H142</f>
        <v>0</v>
      </c>
      <c r="Q142" s="141">
        <v>0</v>
      </c>
      <c r="R142" s="141">
        <f>Q142*H142</f>
        <v>0</v>
      </c>
      <c r="S142" s="141">
        <v>0</v>
      </c>
      <c r="T142" s="142">
        <f>S142*H142</f>
        <v>0</v>
      </c>
      <c r="AR142" s="143" t="s">
        <v>291</v>
      </c>
      <c r="AT142" s="143" t="s">
        <v>168</v>
      </c>
      <c r="AU142" s="143" t="s">
        <v>85</v>
      </c>
      <c r="AY142" s="18" t="s">
        <v>166</v>
      </c>
      <c r="BE142" s="144">
        <f>IF(N142="základní",J142,0)</f>
        <v>0</v>
      </c>
      <c r="BF142" s="144">
        <f>IF(N142="snížená",J142,0)</f>
        <v>0</v>
      </c>
      <c r="BG142" s="144">
        <f>IF(N142="zákl. přenesená",J142,0)</f>
        <v>0</v>
      </c>
      <c r="BH142" s="144">
        <f>IF(N142="sníž. přenesená",J142,0)</f>
        <v>0</v>
      </c>
      <c r="BI142" s="144">
        <f>IF(N142="nulová",J142,0)</f>
        <v>0</v>
      </c>
      <c r="BJ142" s="18" t="s">
        <v>85</v>
      </c>
      <c r="BK142" s="144">
        <f>ROUND(I142*H142,2)</f>
        <v>0</v>
      </c>
      <c r="BL142" s="18" t="s">
        <v>291</v>
      </c>
      <c r="BM142" s="143" t="s">
        <v>2347</v>
      </c>
    </row>
    <row r="143" spans="2:65" s="1" customFormat="1" ht="16.5" customHeight="1">
      <c r="B143" s="33"/>
      <c r="C143" s="132" t="s">
        <v>366</v>
      </c>
      <c r="D143" s="132" t="s">
        <v>168</v>
      </c>
      <c r="E143" s="133" t="s">
        <v>2348</v>
      </c>
      <c r="F143" s="134" t="s">
        <v>2349</v>
      </c>
      <c r="G143" s="135" t="s">
        <v>265</v>
      </c>
      <c r="H143" s="136">
        <v>8</v>
      </c>
      <c r="I143" s="137"/>
      <c r="J143" s="138">
        <f>ROUND(I143*H143,2)</f>
        <v>0</v>
      </c>
      <c r="K143" s="134" t="s">
        <v>19</v>
      </c>
      <c r="L143" s="33"/>
      <c r="M143" s="139" t="s">
        <v>19</v>
      </c>
      <c r="N143" s="140" t="s">
        <v>44</v>
      </c>
      <c r="P143" s="141">
        <f>O143*H143</f>
        <v>0</v>
      </c>
      <c r="Q143" s="141">
        <v>0</v>
      </c>
      <c r="R143" s="141">
        <f>Q143*H143</f>
        <v>0</v>
      </c>
      <c r="S143" s="141">
        <v>0</v>
      </c>
      <c r="T143" s="142">
        <f>S143*H143</f>
        <v>0</v>
      </c>
      <c r="AR143" s="143" t="s">
        <v>291</v>
      </c>
      <c r="AT143" s="143" t="s">
        <v>168</v>
      </c>
      <c r="AU143" s="143" t="s">
        <v>85</v>
      </c>
      <c r="AY143" s="18" t="s">
        <v>166</v>
      </c>
      <c r="BE143" s="144">
        <f>IF(N143="základní",J143,0)</f>
        <v>0</v>
      </c>
      <c r="BF143" s="144">
        <f>IF(N143="snížená",J143,0)</f>
        <v>0</v>
      </c>
      <c r="BG143" s="144">
        <f>IF(N143="zákl. přenesená",J143,0)</f>
        <v>0</v>
      </c>
      <c r="BH143" s="144">
        <f>IF(N143="sníž. přenesená",J143,0)</f>
        <v>0</v>
      </c>
      <c r="BI143" s="144">
        <f>IF(N143="nulová",J143,0)</f>
        <v>0</v>
      </c>
      <c r="BJ143" s="18" t="s">
        <v>85</v>
      </c>
      <c r="BK143" s="144">
        <f>ROUND(I143*H143,2)</f>
        <v>0</v>
      </c>
      <c r="BL143" s="18" t="s">
        <v>291</v>
      </c>
      <c r="BM143" s="143" t="s">
        <v>2350</v>
      </c>
    </row>
    <row r="144" spans="2:65" s="1" customFormat="1" ht="16.5" customHeight="1">
      <c r="B144" s="33"/>
      <c r="C144" s="132" t="s">
        <v>7</v>
      </c>
      <c r="D144" s="132" t="s">
        <v>168</v>
      </c>
      <c r="E144" s="133" t="s">
        <v>2351</v>
      </c>
      <c r="F144" s="134" t="s">
        <v>2352</v>
      </c>
      <c r="G144" s="135" t="s">
        <v>257</v>
      </c>
      <c r="H144" s="136">
        <v>88</v>
      </c>
      <c r="I144" s="137"/>
      <c r="J144" s="138">
        <f>ROUND(I144*H144,2)</f>
        <v>0</v>
      </c>
      <c r="K144" s="134" t="s">
        <v>172</v>
      </c>
      <c r="L144" s="33"/>
      <c r="M144" s="139" t="s">
        <v>19</v>
      </c>
      <c r="N144" s="140" t="s">
        <v>44</v>
      </c>
      <c r="P144" s="141">
        <f>O144*H144</f>
        <v>0</v>
      </c>
      <c r="Q144" s="141">
        <v>4.6000000000000001E-4</v>
      </c>
      <c r="R144" s="141">
        <f>Q144*H144</f>
        <v>4.0480000000000002E-2</v>
      </c>
      <c r="S144" s="141">
        <v>0</v>
      </c>
      <c r="T144" s="142">
        <f>S144*H144</f>
        <v>0</v>
      </c>
      <c r="AR144" s="143" t="s">
        <v>291</v>
      </c>
      <c r="AT144" s="143" t="s">
        <v>168</v>
      </c>
      <c r="AU144" s="143" t="s">
        <v>85</v>
      </c>
      <c r="AY144" s="18" t="s">
        <v>166</v>
      </c>
      <c r="BE144" s="144">
        <f>IF(N144="základní",J144,0)</f>
        <v>0</v>
      </c>
      <c r="BF144" s="144">
        <f>IF(N144="snížená",J144,0)</f>
        <v>0</v>
      </c>
      <c r="BG144" s="144">
        <f>IF(N144="zákl. přenesená",J144,0)</f>
        <v>0</v>
      </c>
      <c r="BH144" s="144">
        <f>IF(N144="sníž. přenesená",J144,0)</f>
        <v>0</v>
      </c>
      <c r="BI144" s="144">
        <f>IF(N144="nulová",J144,0)</f>
        <v>0</v>
      </c>
      <c r="BJ144" s="18" t="s">
        <v>85</v>
      </c>
      <c r="BK144" s="144">
        <f>ROUND(I144*H144,2)</f>
        <v>0</v>
      </c>
      <c r="BL144" s="18" t="s">
        <v>291</v>
      </c>
      <c r="BM144" s="143" t="s">
        <v>2353</v>
      </c>
    </row>
    <row r="145" spans="2:65" s="1" customFormat="1">
      <c r="B145" s="33"/>
      <c r="D145" s="145" t="s">
        <v>175</v>
      </c>
      <c r="F145" s="146" t="s">
        <v>2354</v>
      </c>
      <c r="I145" s="147"/>
      <c r="L145" s="33"/>
      <c r="M145" s="148"/>
      <c r="T145" s="54"/>
      <c r="AT145" s="18" t="s">
        <v>175</v>
      </c>
      <c r="AU145" s="18" t="s">
        <v>85</v>
      </c>
    </row>
    <row r="146" spans="2:65" s="1" customFormat="1" ht="16.5" customHeight="1">
      <c r="B146" s="33"/>
      <c r="C146" s="132" t="s">
        <v>375</v>
      </c>
      <c r="D146" s="132" t="s">
        <v>168</v>
      </c>
      <c r="E146" s="133" t="s">
        <v>2355</v>
      </c>
      <c r="F146" s="134" t="s">
        <v>2356</v>
      </c>
      <c r="G146" s="135" t="s">
        <v>257</v>
      </c>
      <c r="H146" s="136">
        <v>175</v>
      </c>
      <c r="I146" s="137"/>
      <c r="J146" s="138">
        <f>ROUND(I146*H146,2)</f>
        <v>0</v>
      </c>
      <c r="K146" s="134" t="s">
        <v>172</v>
      </c>
      <c r="L146" s="33"/>
      <c r="M146" s="139" t="s">
        <v>19</v>
      </c>
      <c r="N146" s="140" t="s">
        <v>44</v>
      </c>
      <c r="P146" s="141">
        <f>O146*H146</f>
        <v>0</v>
      </c>
      <c r="Q146" s="141">
        <v>5.5999999999999995E-4</v>
      </c>
      <c r="R146" s="141">
        <f>Q146*H146</f>
        <v>9.799999999999999E-2</v>
      </c>
      <c r="S146" s="141">
        <v>0</v>
      </c>
      <c r="T146" s="142">
        <f>S146*H146</f>
        <v>0</v>
      </c>
      <c r="AR146" s="143" t="s">
        <v>291</v>
      </c>
      <c r="AT146" s="143" t="s">
        <v>168</v>
      </c>
      <c r="AU146" s="143" t="s">
        <v>85</v>
      </c>
      <c r="AY146" s="18" t="s">
        <v>166</v>
      </c>
      <c r="BE146" s="144">
        <f>IF(N146="základní",J146,0)</f>
        <v>0</v>
      </c>
      <c r="BF146" s="144">
        <f>IF(N146="snížená",J146,0)</f>
        <v>0</v>
      </c>
      <c r="BG146" s="144">
        <f>IF(N146="zákl. přenesená",J146,0)</f>
        <v>0</v>
      </c>
      <c r="BH146" s="144">
        <f>IF(N146="sníž. přenesená",J146,0)</f>
        <v>0</v>
      </c>
      <c r="BI146" s="144">
        <f>IF(N146="nulová",J146,0)</f>
        <v>0</v>
      </c>
      <c r="BJ146" s="18" t="s">
        <v>85</v>
      </c>
      <c r="BK146" s="144">
        <f>ROUND(I146*H146,2)</f>
        <v>0</v>
      </c>
      <c r="BL146" s="18" t="s">
        <v>291</v>
      </c>
      <c r="BM146" s="143" t="s">
        <v>2357</v>
      </c>
    </row>
    <row r="147" spans="2:65" s="1" customFormat="1">
      <c r="B147" s="33"/>
      <c r="D147" s="145" t="s">
        <v>175</v>
      </c>
      <c r="F147" s="146" t="s">
        <v>2358</v>
      </c>
      <c r="I147" s="147"/>
      <c r="L147" s="33"/>
      <c r="M147" s="148"/>
      <c r="T147" s="54"/>
      <c r="AT147" s="18" t="s">
        <v>175</v>
      </c>
      <c r="AU147" s="18" t="s">
        <v>85</v>
      </c>
    </row>
    <row r="148" spans="2:65" s="1" customFormat="1" ht="16.5" customHeight="1">
      <c r="B148" s="33"/>
      <c r="C148" s="132" t="s">
        <v>391</v>
      </c>
      <c r="D148" s="132" t="s">
        <v>168</v>
      </c>
      <c r="E148" s="133" t="s">
        <v>2359</v>
      </c>
      <c r="F148" s="134" t="s">
        <v>2360</v>
      </c>
      <c r="G148" s="135" t="s">
        <v>257</v>
      </c>
      <c r="H148" s="136">
        <v>94</v>
      </c>
      <c r="I148" s="137"/>
      <c r="J148" s="138">
        <f>ROUND(I148*H148,2)</f>
        <v>0</v>
      </c>
      <c r="K148" s="134" t="s">
        <v>172</v>
      </c>
      <c r="L148" s="33"/>
      <c r="M148" s="139" t="s">
        <v>19</v>
      </c>
      <c r="N148" s="140" t="s">
        <v>44</v>
      </c>
      <c r="P148" s="141">
        <f>O148*H148</f>
        <v>0</v>
      </c>
      <c r="Q148" s="141">
        <v>7.1000000000000002E-4</v>
      </c>
      <c r="R148" s="141">
        <f>Q148*H148</f>
        <v>6.6740000000000008E-2</v>
      </c>
      <c r="S148" s="141">
        <v>0</v>
      </c>
      <c r="T148" s="142">
        <f>S148*H148</f>
        <v>0</v>
      </c>
      <c r="AR148" s="143" t="s">
        <v>291</v>
      </c>
      <c r="AT148" s="143" t="s">
        <v>168</v>
      </c>
      <c r="AU148" s="143" t="s">
        <v>85</v>
      </c>
      <c r="AY148" s="18" t="s">
        <v>166</v>
      </c>
      <c r="BE148" s="144">
        <f>IF(N148="základní",J148,0)</f>
        <v>0</v>
      </c>
      <c r="BF148" s="144">
        <f>IF(N148="snížená",J148,0)</f>
        <v>0</v>
      </c>
      <c r="BG148" s="144">
        <f>IF(N148="zákl. přenesená",J148,0)</f>
        <v>0</v>
      </c>
      <c r="BH148" s="144">
        <f>IF(N148="sníž. přenesená",J148,0)</f>
        <v>0</v>
      </c>
      <c r="BI148" s="144">
        <f>IF(N148="nulová",J148,0)</f>
        <v>0</v>
      </c>
      <c r="BJ148" s="18" t="s">
        <v>85</v>
      </c>
      <c r="BK148" s="144">
        <f>ROUND(I148*H148,2)</f>
        <v>0</v>
      </c>
      <c r="BL148" s="18" t="s">
        <v>291</v>
      </c>
      <c r="BM148" s="143" t="s">
        <v>2361</v>
      </c>
    </row>
    <row r="149" spans="2:65" s="1" customFormat="1">
      <c r="B149" s="33"/>
      <c r="D149" s="145" t="s">
        <v>175</v>
      </c>
      <c r="F149" s="146" t="s">
        <v>2362</v>
      </c>
      <c r="I149" s="147"/>
      <c r="L149" s="33"/>
      <c r="M149" s="148"/>
      <c r="T149" s="54"/>
      <c r="AT149" s="18" t="s">
        <v>175</v>
      </c>
      <c r="AU149" s="18" t="s">
        <v>85</v>
      </c>
    </row>
    <row r="150" spans="2:65" s="1" customFormat="1" ht="16.5" customHeight="1">
      <c r="B150" s="33"/>
      <c r="C150" s="132" t="s">
        <v>396</v>
      </c>
      <c r="D150" s="132" t="s">
        <v>168</v>
      </c>
      <c r="E150" s="133" t="s">
        <v>2363</v>
      </c>
      <c r="F150" s="134" t="s">
        <v>2364</v>
      </c>
      <c r="G150" s="135" t="s">
        <v>257</v>
      </c>
      <c r="H150" s="136">
        <v>33</v>
      </c>
      <c r="I150" s="137"/>
      <c r="J150" s="138">
        <f>ROUND(I150*H150,2)</f>
        <v>0</v>
      </c>
      <c r="K150" s="134" t="s">
        <v>656</v>
      </c>
      <c r="L150" s="33"/>
      <c r="M150" s="139" t="s">
        <v>19</v>
      </c>
      <c r="N150" s="140" t="s">
        <v>44</v>
      </c>
      <c r="P150" s="141">
        <f>O150*H150</f>
        <v>0</v>
      </c>
      <c r="Q150" s="141">
        <v>1.7000000000000001E-4</v>
      </c>
      <c r="R150" s="141">
        <f>Q150*H150</f>
        <v>5.6100000000000004E-3</v>
      </c>
      <c r="S150" s="141">
        <v>0</v>
      </c>
      <c r="T150" s="142">
        <f>S150*H150</f>
        <v>0</v>
      </c>
      <c r="AR150" s="143" t="s">
        <v>291</v>
      </c>
      <c r="AT150" s="143" t="s">
        <v>168</v>
      </c>
      <c r="AU150" s="143" t="s">
        <v>85</v>
      </c>
      <c r="AY150" s="18" t="s">
        <v>166</v>
      </c>
      <c r="BE150" s="144">
        <f>IF(N150="základní",J150,0)</f>
        <v>0</v>
      </c>
      <c r="BF150" s="144">
        <f>IF(N150="snížená",J150,0)</f>
        <v>0</v>
      </c>
      <c r="BG150" s="144">
        <f>IF(N150="zákl. přenesená",J150,0)</f>
        <v>0</v>
      </c>
      <c r="BH150" s="144">
        <f>IF(N150="sníž. přenesená",J150,0)</f>
        <v>0</v>
      </c>
      <c r="BI150" s="144">
        <f>IF(N150="nulová",J150,0)</f>
        <v>0</v>
      </c>
      <c r="BJ150" s="18" t="s">
        <v>85</v>
      </c>
      <c r="BK150" s="144">
        <f>ROUND(I150*H150,2)</f>
        <v>0</v>
      </c>
      <c r="BL150" s="18" t="s">
        <v>291</v>
      </c>
      <c r="BM150" s="143" t="s">
        <v>2365</v>
      </c>
    </row>
    <row r="151" spans="2:65" s="1" customFormat="1">
      <c r="B151" s="33"/>
      <c r="D151" s="145" t="s">
        <v>175</v>
      </c>
      <c r="F151" s="146" t="s">
        <v>2366</v>
      </c>
      <c r="I151" s="147"/>
      <c r="L151" s="33"/>
      <c r="M151" s="148"/>
      <c r="T151" s="54"/>
      <c r="AT151" s="18" t="s">
        <v>175</v>
      </c>
      <c r="AU151" s="18" t="s">
        <v>85</v>
      </c>
    </row>
    <row r="152" spans="2:65" s="1" customFormat="1" ht="16.5" customHeight="1">
      <c r="B152" s="33"/>
      <c r="C152" s="132" t="s">
        <v>401</v>
      </c>
      <c r="D152" s="132" t="s">
        <v>168</v>
      </c>
      <c r="E152" s="133" t="s">
        <v>2367</v>
      </c>
      <c r="F152" s="134" t="s">
        <v>2368</v>
      </c>
      <c r="G152" s="135" t="s">
        <v>257</v>
      </c>
      <c r="H152" s="136">
        <v>120.12</v>
      </c>
      <c r="I152" s="137"/>
      <c r="J152" s="138">
        <f>ROUND(I152*H152,2)</f>
        <v>0</v>
      </c>
      <c r="K152" s="134" t="s">
        <v>19</v>
      </c>
      <c r="L152" s="33"/>
      <c r="M152" s="139" t="s">
        <v>19</v>
      </c>
      <c r="N152" s="140" t="s">
        <v>44</v>
      </c>
      <c r="P152" s="141">
        <f>O152*H152</f>
        <v>0</v>
      </c>
      <c r="Q152" s="141">
        <v>1.9E-3</v>
      </c>
      <c r="R152" s="141">
        <f>Q152*H152</f>
        <v>0.22822800000000001</v>
      </c>
      <c r="S152" s="141">
        <v>0</v>
      </c>
      <c r="T152" s="142">
        <f>S152*H152</f>
        <v>0</v>
      </c>
      <c r="AR152" s="143" t="s">
        <v>291</v>
      </c>
      <c r="AT152" s="143" t="s">
        <v>168</v>
      </c>
      <c r="AU152" s="143" t="s">
        <v>85</v>
      </c>
      <c r="AY152" s="18" t="s">
        <v>166</v>
      </c>
      <c r="BE152" s="144">
        <f>IF(N152="základní",J152,0)</f>
        <v>0</v>
      </c>
      <c r="BF152" s="144">
        <f>IF(N152="snížená",J152,0)</f>
        <v>0</v>
      </c>
      <c r="BG152" s="144">
        <f>IF(N152="zákl. přenesená",J152,0)</f>
        <v>0</v>
      </c>
      <c r="BH152" s="144">
        <f>IF(N152="sníž. přenesená",J152,0)</f>
        <v>0</v>
      </c>
      <c r="BI152" s="144">
        <f>IF(N152="nulová",J152,0)</f>
        <v>0</v>
      </c>
      <c r="BJ152" s="18" t="s">
        <v>85</v>
      </c>
      <c r="BK152" s="144">
        <f>ROUND(I152*H152,2)</f>
        <v>0</v>
      </c>
      <c r="BL152" s="18" t="s">
        <v>291</v>
      </c>
      <c r="BM152" s="143" t="s">
        <v>2369</v>
      </c>
    </row>
    <row r="153" spans="2:65" s="1" customFormat="1" ht="16.5" customHeight="1">
      <c r="B153" s="33"/>
      <c r="C153" s="132" t="s">
        <v>411</v>
      </c>
      <c r="D153" s="132" t="s">
        <v>168</v>
      </c>
      <c r="E153" s="133" t="s">
        <v>2370</v>
      </c>
      <c r="F153" s="134" t="s">
        <v>2371</v>
      </c>
      <c r="G153" s="135" t="s">
        <v>257</v>
      </c>
      <c r="H153" s="136">
        <v>30</v>
      </c>
      <c r="I153" s="137"/>
      <c r="J153" s="138">
        <f>ROUND(I153*H153,2)</f>
        <v>0</v>
      </c>
      <c r="K153" s="134" t="s">
        <v>19</v>
      </c>
      <c r="L153" s="33"/>
      <c r="M153" s="139" t="s">
        <v>19</v>
      </c>
      <c r="N153" s="140" t="s">
        <v>44</v>
      </c>
      <c r="P153" s="141">
        <f>O153*H153</f>
        <v>0</v>
      </c>
      <c r="Q153" s="141">
        <v>2.0799999999999998E-3</v>
      </c>
      <c r="R153" s="141">
        <f>Q153*H153</f>
        <v>6.2399999999999997E-2</v>
      </c>
      <c r="S153" s="141">
        <v>0</v>
      </c>
      <c r="T153" s="142">
        <f>S153*H153</f>
        <v>0</v>
      </c>
      <c r="AR153" s="143" t="s">
        <v>291</v>
      </c>
      <c r="AT153" s="143" t="s">
        <v>168</v>
      </c>
      <c r="AU153" s="143" t="s">
        <v>85</v>
      </c>
      <c r="AY153" s="18" t="s">
        <v>166</v>
      </c>
      <c r="BE153" s="144">
        <f>IF(N153="základní",J153,0)</f>
        <v>0</v>
      </c>
      <c r="BF153" s="144">
        <f>IF(N153="snížená",J153,0)</f>
        <v>0</v>
      </c>
      <c r="BG153" s="144">
        <f>IF(N153="zákl. přenesená",J153,0)</f>
        <v>0</v>
      </c>
      <c r="BH153" s="144">
        <f>IF(N153="sníž. přenesená",J153,0)</f>
        <v>0</v>
      </c>
      <c r="BI153" s="144">
        <f>IF(N153="nulová",J153,0)</f>
        <v>0</v>
      </c>
      <c r="BJ153" s="18" t="s">
        <v>85</v>
      </c>
      <c r="BK153" s="144">
        <f>ROUND(I153*H153,2)</f>
        <v>0</v>
      </c>
      <c r="BL153" s="18" t="s">
        <v>291</v>
      </c>
      <c r="BM153" s="143" t="s">
        <v>2372</v>
      </c>
    </row>
    <row r="154" spans="2:65" s="1" customFormat="1" ht="16.5" customHeight="1">
      <c r="B154" s="33"/>
      <c r="C154" s="132" t="s">
        <v>417</v>
      </c>
      <c r="D154" s="132" t="s">
        <v>168</v>
      </c>
      <c r="E154" s="133" t="s">
        <v>2373</v>
      </c>
      <c r="F154" s="134" t="s">
        <v>2374</v>
      </c>
      <c r="G154" s="135" t="s">
        <v>257</v>
      </c>
      <c r="H154" s="136">
        <v>26.28</v>
      </c>
      <c r="I154" s="137"/>
      <c r="J154" s="138">
        <f>ROUND(I154*H154,2)</f>
        <v>0</v>
      </c>
      <c r="K154" s="134" t="s">
        <v>19</v>
      </c>
      <c r="L154" s="33"/>
      <c r="M154" s="139" t="s">
        <v>19</v>
      </c>
      <c r="N154" s="140" t="s">
        <v>44</v>
      </c>
      <c r="P154" s="141">
        <f>O154*H154</f>
        <v>0</v>
      </c>
      <c r="Q154" s="141">
        <v>4.6499999999999996E-3</v>
      </c>
      <c r="R154" s="141">
        <f>Q154*H154</f>
        <v>0.12220199999999999</v>
      </c>
      <c r="S154" s="141">
        <v>0</v>
      </c>
      <c r="T154" s="142">
        <f>S154*H154</f>
        <v>0</v>
      </c>
      <c r="AR154" s="143" t="s">
        <v>291</v>
      </c>
      <c r="AT154" s="143" t="s">
        <v>168</v>
      </c>
      <c r="AU154" s="143" t="s">
        <v>85</v>
      </c>
      <c r="AY154" s="18" t="s">
        <v>166</v>
      </c>
      <c r="BE154" s="144">
        <f>IF(N154="základní",J154,0)</f>
        <v>0</v>
      </c>
      <c r="BF154" s="144">
        <f>IF(N154="snížená",J154,0)</f>
        <v>0</v>
      </c>
      <c r="BG154" s="144">
        <f>IF(N154="zákl. přenesená",J154,0)</f>
        <v>0</v>
      </c>
      <c r="BH154" s="144">
        <f>IF(N154="sníž. přenesená",J154,0)</f>
        <v>0</v>
      </c>
      <c r="BI154" s="144">
        <f>IF(N154="nulová",J154,0)</f>
        <v>0</v>
      </c>
      <c r="BJ154" s="18" t="s">
        <v>85</v>
      </c>
      <c r="BK154" s="144">
        <f>ROUND(I154*H154,2)</f>
        <v>0</v>
      </c>
      <c r="BL154" s="18" t="s">
        <v>291</v>
      </c>
      <c r="BM154" s="143" t="s">
        <v>2375</v>
      </c>
    </row>
    <row r="155" spans="2:65" s="1" customFormat="1" ht="24.2" customHeight="1">
      <c r="B155" s="33"/>
      <c r="C155" s="132" t="s">
        <v>425</v>
      </c>
      <c r="D155" s="132" t="s">
        <v>168</v>
      </c>
      <c r="E155" s="133" t="s">
        <v>2376</v>
      </c>
      <c r="F155" s="134" t="s">
        <v>2377</v>
      </c>
      <c r="G155" s="135" t="s">
        <v>1049</v>
      </c>
      <c r="H155" s="187"/>
      <c r="I155" s="137"/>
      <c r="J155" s="138">
        <f>ROUND(I155*H155,2)</f>
        <v>0</v>
      </c>
      <c r="K155" s="134" t="s">
        <v>172</v>
      </c>
      <c r="L155" s="33"/>
      <c r="M155" s="139" t="s">
        <v>19</v>
      </c>
      <c r="N155" s="140" t="s">
        <v>44</v>
      </c>
      <c r="P155" s="141">
        <f>O155*H155</f>
        <v>0</v>
      </c>
      <c r="Q155" s="141">
        <v>0</v>
      </c>
      <c r="R155" s="141">
        <f>Q155*H155</f>
        <v>0</v>
      </c>
      <c r="S155" s="141">
        <v>0</v>
      </c>
      <c r="T155" s="142">
        <f>S155*H155</f>
        <v>0</v>
      </c>
      <c r="AR155" s="143" t="s">
        <v>291</v>
      </c>
      <c r="AT155" s="143" t="s">
        <v>168</v>
      </c>
      <c r="AU155" s="143" t="s">
        <v>85</v>
      </c>
      <c r="AY155" s="18" t="s">
        <v>166</v>
      </c>
      <c r="BE155" s="144">
        <f>IF(N155="základní",J155,0)</f>
        <v>0</v>
      </c>
      <c r="BF155" s="144">
        <f>IF(N155="snížená",J155,0)</f>
        <v>0</v>
      </c>
      <c r="BG155" s="144">
        <f>IF(N155="zákl. přenesená",J155,0)</f>
        <v>0</v>
      </c>
      <c r="BH155" s="144">
        <f>IF(N155="sníž. přenesená",J155,0)</f>
        <v>0</v>
      </c>
      <c r="BI155" s="144">
        <f>IF(N155="nulová",J155,0)</f>
        <v>0</v>
      </c>
      <c r="BJ155" s="18" t="s">
        <v>85</v>
      </c>
      <c r="BK155" s="144">
        <f>ROUND(I155*H155,2)</f>
        <v>0</v>
      </c>
      <c r="BL155" s="18" t="s">
        <v>291</v>
      </c>
      <c r="BM155" s="143" t="s">
        <v>2378</v>
      </c>
    </row>
    <row r="156" spans="2:65" s="1" customFormat="1">
      <c r="B156" s="33"/>
      <c r="D156" s="145" t="s">
        <v>175</v>
      </c>
      <c r="F156" s="146" t="s">
        <v>2379</v>
      </c>
      <c r="I156" s="147"/>
      <c r="L156" s="33"/>
      <c r="M156" s="148"/>
      <c r="T156" s="54"/>
      <c r="AT156" s="18" t="s">
        <v>175</v>
      </c>
      <c r="AU156" s="18" t="s">
        <v>85</v>
      </c>
    </row>
    <row r="157" spans="2:65" s="11" customFormat="1" ht="22.9" customHeight="1">
      <c r="B157" s="120"/>
      <c r="D157" s="121" t="s">
        <v>71</v>
      </c>
      <c r="E157" s="130" t="s">
        <v>2380</v>
      </c>
      <c r="F157" s="130" t="s">
        <v>2381</v>
      </c>
      <c r="I157" s="123"/>
      <c r="J157" s="131">
        <f>BK157</f>
        <v>0</v>
      </c>
      <c r="L157" s="120"/>
      <c r="M157" s="125"/>
      <c r="P157" s="126">
        <f>SUM(P158:P170)</f>
        <v>0</v>
      </c>
      <c r="R157" s="126">
        <f>SUM(R158:R170)</f>
        <v>7.1910000000000002E-2</v>
      </c>
      <c r="T157" s="127">
        <f>SUM(T158:T170)</f>
        <v>0</v>
      </c>
      <c r="AR157" s="121" t="s">
        <v>85</v>
      </c>
      <c r="AT157" s="128" t="s">
        <v>71</v>
      </c>
      <c r="AU157" s="128" t="s">
        <v>79</v>
      </c>
      <c r="AY157" s="121" t="s">
        <v>166</v>
      </c>
      <c r="BK157" s="129">
        <f>SUM(BK158:BK170)</f>
        <v>0</v>
      </c>
    </row>
    <row r="158" spans="2:65" s="1" customFormat="1" ht="16.5" customHeight="1">
      <c r="B158" s="33"/>
      <c r="C158" s="132" t="s">
        <v>430</v>
      </c>
      <c r="D158" s="132" t="s">
        <v>168</v>
      </c>
      <c r="E158" s="133" t="s">
        <v>2382</v>
      </c>
      <c r="F158" s="134" t="s">
        <v>2383</v>
      </c>
      <c r="G158" s="135" t="s">
        <v>265</v>
      </c>
      <c r="H158" s="136">
        <v>26</v>
      </c>
      <c r="I158" s="137"/>
      <c r="J158" s="138">
        <f>ROUND(I158*H158,2)</f>
        <v>0</v>
      </c>
      <c r="K158" s="134" t="s">
        <v>172</v>
      </c>
      <c r="L158" s="33"/>
      <c r="M158" s="139" t="s">
        <v>19</v>
      </c>
      <c r="N158" s="140" t="s">
        <v>44</v>
      </c>
      <c r="P158" s="141">
        <f>O158*H158</f>
        <v>0</v>
      </c>
      <c r="Q158" s="141">
        <v>5.1999999999999995E-4</v>
      </c>
      <c r="R158" s="141">
        <f>Q158*H158</f>
        <v>1.3519999999999999E-2</v>
      </c>
      <c r="S158" s="141">
        <v>0</v>
      </c>
      <c r="T158" s="142">
        <f>S158*H158</f>
        <v>0</v>
      </c>
      <c r="AR158" s="143" t="s">
        <v>291</v>
      </c>
      <c r="AT158" s="143" t="s">
        <v>168</v>
      </c>
      <c r="AU158" s="143" t="s">
        <v>85</v>
      </c>
      <c r="AY158" s="18" t="s">
        <v>166</v>
      </c>
      <c r="BE158" s="144">
        <f>IF(N158="základní",J158,0)</f>
        <v>0</v>
      </c>
      <c r="BF158" s="144">
        <f>IF(N158="snížená",J158,0)</f>
        <v>0</v>
      </c>
      <c r="BG158" s="144">
        <f>IF(N158="zákl. přenesená",J158,0)</f>
        <v>0</v>
      </c>
      <c r="BH158" s="144">
        <f>IF(N158="sníž. přenesená",J158,0)</f>
        <v>0</v>
      </c>
      <c r="BI158" s="144">
        <f>IF(N158="nulová",J158,0)</f>
        <v>0</v>
      </c>
      <c r="BJ158" s="18" t="s">
        <v>85</v>
      </c>
      <c r="BK158" s="144">
        <f>ROUND(I158*H158,2)</f>
        <v>0</v>
      </c>
      <c r="BL158" s="18" t="s">
        <v>291</v>
      </c>
      <c r="BM158" s="143" t="s">
        <v>2384</v>
      </c>
    </row>
    <row r="159" spans="2:65" s="1" customFormat="1">
      <c r="B159" s="33"/>
      <c r="D159" s="145" t="s">
        <v>175</v>
      </c>
      <c r="F159" s="146" t="s">
        <v>2385</v>
      </c>
      <c r="I159" s="147"/>
      <c r="L159" s="33"/>
      <c r="M159" s="148"/>
      <c r="T159" s="54"/>
      <c r="AT159" s="18" t="s">
        <v>175</v>
      </c>
      <c r="AU159" s="18" t="s">
        <v>85</v>
      </c>
    </row>
    <row r="160" spans="2:65" s="1" customFormat="1" ht="16.5" customHeight="1">
      <c r="B160" s="33"/>
      <c r="C160" s="132" t="s">
        <v>437</v>
      </c>
      <c r="D160" s="132" t="s">
        <v>168</v>
      </c>
      <c r="E160" s="133" t="s">
        <v>2386</v>
      </c>
      <c r="F160" s="134" t="s">
        <v>2387</v>
      </c>
      <c r="G160" s="135" t="s">
        <v>265</v>
      </c>
      <c r="H160" s="136">
        <v>41</v>
      </c>
      <c r="I160" s="137"/>
      <c r="J160" s="138">
        <f>ROUND(I160*H160,2)</f>
        <v>0</v>
      </c>
      <c r="K160" s="134" t="s">
        <v>172</v>
      </c>
      <c r="L160" s="33"/>
      <c r="M160" s="139" t="s">
        <v>19</v>
      </c>
      <c r="N160" s="140" t="s">
        <v>44</v>
      </c>
      <c r="P160" s="141">
        <f>O160*H160</f>
        <v>0</v>
      </c>
      <c r="Q160" s="141">
        <v>5.0000000000000002E-5</v>
      </c>
      <c r="R160" s="141">
        <f>Q160*H160</f>
        <v>2.0500000000000002E-3</v>
      </c>
      <c r="S160" s="141">
        <v>0</v>
      </c>
      <c r="T160" s="142">
        <f>S160*H160</f>
        <v>0</v>
      </c>
      <c r="AR160" s="143" t="s">
        <v>291</v>
      </c>
      <c r="AT160" s="143" t="s">
        <v>168</v>
      </c>
      <c r="AU160" s="143" t="s">
        <v>85</v>
      </c>
      <c r="AY160" s="18" t="s">
        <v>166</v>
      </c>
      <c r="BE160" s="144">
        <f>IF(N160="základní",J160,0)</f>
        <v>0</v>
      </c>
      <c r="BF160" s="144">
        <f>IF(N160="snížená",J160,0)</f>
        <v>0</v>
      </c>
      <c r="BG160" s="144">
        <f>IF(N160="zákl. přenesená",J160,0)</f>
        <v>0</v>
      </c>
      <c r="BH160" s="144">
        <f>IF(N160="sníž. přenesená",J160,0)</f>
        <v>0</v>
      </c>
      <c r="BI160" s="144">
        <f>IF(N160="nulová",J160,0)</f>
        <v>0</v>
      </c>
      <c r="BJ160" s="18" t="s">
        <v>85</v>
      </c>
      <c r="BK160" s="144">
        <f>ROUND(I160*H160,2)</f>
        <v>0</v>
      </c>
      <c r="BL160" s="18" t="s">
        <v>291</v>
      </c>
      <c r="BM160" s="143" t="s">
        <v>2388</v>
      </c>
    </row>
    <row r="161" spans="2:65" s="1" customFormat="1">
      <c r="B161" s="33"/>
      <c r="D161" s="145" t="s">
        <v>175</v>
      </c>
      <c r="F161" s="146" t="s">
        <v>2389</v>
      </c>
      <c r="I161" s="147"/>
      <c r="L161" s="33"/>
      <c r="M161" s="148"/>
      <c r="T161" s="54"/>
      <c r="AT161" s="18" t="s">
        <v>175</v>
      </c>
      <c r="AU161" s="18" t="s">
        <v>85</v>
      </c>
    </row>
    <row r="162" spans="2:65" s="1" customFormat="1" ht="24.2" customHeight="1">
      <c r="B162" s="33"/>
      <c r="C162" s="132" t="s">
        <v>474</v>
      </c>
      <c r="D162" s="132" t="s">
        <v>168</v>
      </c>
      <c r="E162" s="133" t="s">
        <v>2390</v>
      </c>
      <c r="F162" s="134" t="s">
        <v>2391</v>
      </c>
      <c r="G162" s="135" t="s">
        <v>265</v>
      </c>
      <c r="H162" s="136">
        <v>41</v>
      </c>
      <c r="I162" s="137"/>
      <c r="J162" s="138">
        <f>ROUND(I162*H162,2)</f>
        <v>0</v>
      </c>
      <c r="K162" s="134" t="s">
        <v>172</v>
      </c>
      <c r="L162" s="33"/>
      <c r="M162" s="139" t="s">
        <v>19</v>
      </c>
      <c r="N162" s="140" t="s">
        <v>44</v>
      </c>
      <c r="P162" s="141">
        <f>O162*H162</f>
        <v>0</v>
      </c>
      <c r="Q162" s="141">
        <v>1.3999999999999999E-4</v>
      </c>
      <c r="R162" s="141">
        <f>Q162*H162</f>
        <v>5.7399999999999994E-3</v>
      </c>
      <c r="S162" s="141">
        <v>0</v>
      </c>
      <c r="T162" s="142">
        <f>S162*H162</f>
        <v>0</v>
      </c>
      <c r="AR162" s="143" t="s">
        <v>291</v>
      </c>
      <c r="AT162" s="143" t="s">
        <v>168</v>
      </c>
      <c r="AU162" s="143" t="s">
        <v>85</v>
      </c>
      <c r="AY162" s="18" t="s">
        <v>166</v>
      </c>
      <c r="BE162" s="144">
        <f>IF(N162="základní",J162,0)</f>
        <v>0</v>
      </c>
      <c r="BF162" s="144">
        <f>IF(N162="snížená",J162,0)</f>
        <v>0</v>
      </c>
      <c r="BG162" s="144">
        <f>IF(N162="zákl. přenesená",J162,0)</f>
        <v>0</v>
      </c>
      <c r="BH162" s="144">
        <f>IF(N162="sníž. přenesená",J162,0)</f>
        <v>0</v>
      </c>
      <c r="BI162" s="144">
        <f>IF(N162="nulová",J162,0)</f>
        <v>0</v>
      </c>
      <c r="BJ162" s="18" t="s">
        <v>85</v>
      </c>
      <c r="BK162" s="144">
        <f>ROUND(I162*H162,2)</f>
        <v>0</v>
      </c>
      <c r="BL162" s="18" t="s">
        <v>291</v>
      </c>
      <c r="BM162" s="143" t="s">
        <v>2392</v>
      </c>
    </row>
    <row r="163" spans="2:65" s="1" customFormat="1">
      <c r="B163" s="33"/>
      <c r="D163" s="145" t="s">
        <v>175</v>
      </c>
      <c r="F163" s="146" t="s">
        <v>2393</v>
      </c>
      <c r="I163" s="147"/>
      <c r="L163" s="33"/>
      <c r="M163" s="148"/>
      <c r="T163" s="54"/>
      <c r="AT163" s="18" t="s">
        <v>175</v>
      </c>
      <c r="AU163" s="18" t="s">
        <v>85</v>
      </c>
    </row>
    <row r="164" spans="2:65" s="1" customFormat="1" ht="21.75" customHeight="1">
      <c r="B164" s="33"/>
      <c r="C164" s="132" t="s">
        <v>479</v>
      </c>
      <c r="D164" s="132" t="s">
        <v>168</v>
      </c>
      <c r="E164" s="133" t="s">
        <v>2394</v>
      </c>
      <c r="F164" s="134" t="s">
        <v>2395</v>
      </c>
      <c r="G164" s="135" t="s">
        <v>265</v>
      </c>
      <c r="H164" s="136">
        <v>41</v>
      </c>
      <c r="I164" s="137"/>
      <c r="J164" s="138">
        <f>ROUND(I164*H164,2)</f>
        <v>0</v>
      </c>
      <c r="K164" s="134" t="s">
        <v>172</v>
      </c>
      <c r="L164" s="33"/>
      <c r="M164" s="139" t="s">
        <v>19</v>
      </c>
      <c r="N164" s="140" t="s">
        <v>44</v>
      </c>
      <c r="P164" s="141">
        <f>O164*H164</f>
        <v>0</v>
      </c>
      <c r="Q164" s="141">
        <v>8.5999999999999998E-4</v>
      </c>
      <c r="R164" s="141">
        <f>Q164*H164</f>
        <v>3.526E-2</v>
      </c>
      <c r="S164" s="141">
        <v>0</v>
      </c>
      <c r="T164" s="142">
        <f>S164*H164</f>
        <v>0</v>
      </c>
      <c r="AR164" s="143" t="s">
        <v>291</v>
      </c>
      <c r="AT164" s="143" t="s">
        <v>168</v>
      </c>
      <c r="AU164" s="143" t="s">
        <v>85</v>
      </c>
      <c r="AY164" s="18" t="s">
        <v>166</v>
      </c>
      <c r="BE164" s="144">
        <f>IF(N164="základní",J164,0)</f>
        <v>0</v>
      </c>
      <c r="BF164" s="144">
        <f>IF(N164="snížená",J164,0)</f>
        <v>0</v>
      </c>
      <c r="BG164" s="144">
        <f>IF(N164="zákl. přenesená",J164,0)</f>
        <v>0</v>
      </c>
      <c r="BH164" s="144">
        <f>IF(N164="sníž. přenesená",J164,0)</f>
        <v>0</v>
      </c>
      <c r="BI164" s="144">
        <f>IF(N164="nulová",J164,0)</f>
        <v>0</v>
      </c>
      <c r="BJ164" s="18" t="s">
        <v>85</v>
      </c>
      <c r="BK164" s="144">
        <f>ROUND(I164*H164,2)</f>
        <v>0</v>
      </c>
      <c r="BL164" s="18" t="s">
        <v>291</v>
      </c>
      <c r="BM164" s="143" t="s">
        <v>2396</v>
      </c>
    </row>
    <row r="165" spans="2:65" s="1" customFormat="1">
      <c r="B165" s="33"/>
      <c r="D165" s="145" t="s">
        <v>175</v>
      </c>
      <c r="F165" s="146" t="s">
        <v>2397</v>
      </c>
      <c r="I165" s="147"/>
      <c r="L165" s="33"/>
      <c r="M165" s="148"/>
      <c r="T165" s="54"/>
      <c r="AT165" s="18" t="s">
        <v>175</v>
      </c>
      <c r="AU165" s="18" t="s">
        <v>85</v>
      </c>
    </row>
    <row r="166" spans="2:65" s="1" customFormat="1" ht="16.5" customHeight="1">
      <c r="B166" s="33"/>
      <c r="C166" s="132" t="s">
        <v>487</v>
      </c>
      <c r="D166" s="132" t="s">
        <v>168</v>
      </c>
      <c r="E166" s="133" t="s">
        <v>2398</v>
      </c>
      <c r="F166" s="134" t="s">
        <v>2399</v>
      </c>
      <c r="G166" s="135" t="s">
        <v>265</v>
      </c>
      <c r="H166" s="136">
        <v>26</v>
      </c>
      <c r="I166" s="137"/>
      <c r="J166" s="138">
        <f>ROUND(I166*H166,2)</f>
        <v>0</v>
      </c>
      <c r="K166" s="134" t="s">
        <v>172</v>
      </c>
      <c r="L166" s="33"/>
      <c r="M166" s="139" t="s">
        <v>19</v>
      </c>
      <c r="N166" s="140" t="s">
        <v>44</v>
      </c>
      <c r="P166" s="141">
        <f>O166*H166</f>
        <v>0</v>
      </c>
      <c r="Q166" s="141">
        <v>3.4000000000000002E-4</v>
      </c>
      <c r="R166" s="141">
        <f>Q166*H166</f>
        <v>8.8400000000000006E-3</v>
      </c>
      <c r="S166" s="141">
        <v>0</v>
      </c>
      <c r="T166" s="142">
        <f>S166*H166</f>
        <v>0</v>
      </c>
      <c r="AR166" s="143" t="s">
        <v>291</v>
      </c>
      <c r="AT166" s="143" t="s">
        <v>168</v>
      </c>
      <c r="AU166" s="143" t="s">
        <v>85</v>
      </c>
      <c r="AY166" s="18" t="s">
        <v>166</v>
      </c>
      <c r="BE166" s="144">
        <f>IF(N166="základní",J166,0)</f>
        <v>0</v>
      </c>
      <c r="BF166" s="144">
        <f>IF(N166="snížená",J166,0)</f>
        <v>0</v>
      </c>
      <c r="BG166" s="144">
        <f>IF(N166="zákl. přenesená",J166,0)</f>
        <v>0</v>
      </c>
      <c r="BH166" s="144">
        <f>IF(N166="sníž. přenesená",J166,0)</f>
        <v>0</v>
      </c>
      <c r="BI166" s="144">
        <f>IF(N166="nulová",J166,0)</f>
        <v>0</v>
      </c>
      <c r="BJ166" s="18" t="s">
        <v>85</v>
      </c>
      <c r="BK166" s="144">
        <f>ROUND(I166*H166,2)</f>
        <v>0</v>
      </c>
      <c r="BL166" s="18" t="s">
        <v>291</v>
      </c>
      <c r="BM166" s="143" t="s">
        <v>2400</v>
      </c>
    </row>
    <row r="167" spans="2:65" s="1" customFormat="1">
      <c r="B167" s="33"/>
      <c r="D167" s="145" t="s">
        <v>175</v>
      </c>
      <c r="F167" s="146" t="s">
        <v>2401</v>
      </c>
      <c r="I167" s="147"/>
      <c r="L167" s="33"/>
      <c r="M167" s="148"/>
      <c r="T167" s="54"/>
      <c r="AT167" s="18" t="s">
        <v>175</v>
      </c>
      <c r="AU167" s="18" t="s">
        <v>85</v>
      </c>
    </row>
    <row r="168" spans="2:65" s="1" customFormat="1" ht="21.75" customHeight="1">
      <c r="B168" s="33"/>
      <c r="C168" s="132" t="s">
        <v>493</v>
      </c>
      <c r="D168" s="132" t="s">
        <v>168</v>
      </c>
      <c r="E168" s="133" t="s">
        <v>2402</v>
      </c>
      <c r="F168" s="134" t="s">
        <v>2403</v>
      </c>
      <c r="G168" s="135" t="s">
        <v>265</v>
      </c>
      <c r="H168" s="136">
        <v>26</v>
      </c>
      <c r="I168" s="137"/>
      <c r="J168" s="138">
        <f>ROUND(I168*H168,2)</f>
        <v>0</v>
      </c>
      <c r="K168" s="134" t="s">
        <v>19</v>
      </c>
      <c r="L168" s="33"/>
      <c r="M168" s="139" t="s">
        <v>19</v>
      </c>
      <c r="N168" s="140" t="s">
        <v>44</v>
      </c>
      <c r="P168" s="141">
        <f>O168*H168</f>
        <v>0</v>
      </c>
      <c r="Q168" s="141">
        <v>2.5000000000000001E-4</v>
      </c>
      <c r="R168" s="141">
        <f>Q168*H168</f>
        <v>6.5000000000000006E-3</v>
      </c>
      <c r="S168" s="141">
        <v>0</v>
      </c>
      <c r="T168" s="142">
        <f>S168*H168</f>
        <v>0</v>
      </c>
      <c r="AR168" s="143" t="s">
        <v>291</v>
      </c>
      <c r="AT168" s="143" t="s">
        <v>168</v>
      </c>
      <c r="AU168" s="143" t="s">
        <v>85</v>
      </c>
      <c r="AY168" s="18" t="s">
        <v>166</v>
      </c>
      <c r="BE168" s="144">
        <f>IF(N168="základní",J168,0)</f>
        <v>0</v>
      </c>
      <c r="BF168" s="144">
        <f>IF(N168="snížená",J168,0)</f>
        <v>0</v>
      </c>
      <c r="BG168" s="144">
        <f>IF(N168="zákl. přenesená",J168,0)</f>
        <v>0</v>
      </c>
      <c r="BH168" s="144">
        <f>IF(N168="sníž. přenesená",J168,0)</f>
        <v>0</v>
      </c>
      <c r="BI168" s="144">
        <f>IF(N168="nulová",J168,0)</f>
        <v>0</v>
      </c>
      <c r="BJ168" s="18" t="s">
        <v>85</v>
      </c>
      <c r="BK168" s="144">
        <f>ROUND(I168*H168,2)</f>
        <v>0</v>
      </c>
      <c r="BL168" s="18" t="s">
        <v>291</v>
      </c>
      <c r="BM168" s="143" t="s">
        <v>2404</v>
      </c>
    </row>
    <row r="169" spans="2:65" s="1" customFormat="1" ht="24.2" customHeight="1">
      <c r="B169" s="33"/>
      <c r="C169" s="132" t="s">
        <v>498</v>
      </c>
      <c r="D169" s="132" t="s">
        <v>168</v>
      </c>
      <c r="E169" s="133" t="s">
        <v>2405</v>
      </c>
      <c r="F169" s="134" t="s">
        <v>2406</v>
      </c>
      <c r="G169" s="135" t="s">
        <v>1049</v>
      </c>
      <c r="H169" s="187"/>
      <c r="I169" s="137"/>
      <c r="J169" s="138">
        <f>ROUND(I169*H169,2)</f>
        <v>0</v>
      </c>
      <c r="K169" s="134" t="s">
        <v>172</v>
      </c>
      <c r="L169" s="33"/>
      <c r="M169" s="139" t="s">
        <v>19</v>
      </c>
      <c r="N169" s="140" t="s">
        <v>44</v>
      </c>
      <c r="P169" s="141">
        <f>O169*H169</f>
        <v>0</v>
      </c>
      <c r="Q169" s="141">
        <v>0</v>
      </c>
      <c r="R169" s="141">
        <f>Q169*H169</f>
        <v>0</v>
      </c>
      <c r="S169" s="141">
        <v>0</v>
      </c>
      <c r="T169" s="142">
        <f>S169*H169</f>
        <v>0</v>
      </c>
      <c r="AR169" s="143" t="s">
        <v>291</v>
      </c>
      <c r="AT169" s="143" t="s">
        <v>168</v>
      </c>
      <c r="AU169" s="143" t="s">
        <v>85</v>
      </c>
      <c r="AY169" s="18" t="s">
        <v>166</v>
      </c>
      <c r="BE169" s="144">
        <f>IF(N169="základní",J169,0)</f>
        <v>0</v>
      </c>
      <c r="BF169" s="144">
        <f>IF(N169="snížená",J169,0)</f>
        <v>0</v>
      </c>
      <c r="BG169" s="144">
        <f>IF(N169="zákl. přenesená",J169,0)</f>
        <v>0</v>
      </c>
      <c r="BH169" s="144">
        <f>IF(N169="sníž. přenesená",J169,0)</f>
        <v>0</v>
      </c>
      <c r="BI169" s="144">
        <f>IF(N169="nulová",J169,0)</f>
        <v>0</v>
      </c>
      <c r="BJ169" s="18" t="s">
        <v>85</v>
      </c>
      <c r="BK169" s="144">
        <f>ROUND(I169*H169,2)</f>
        <v>0</v>
      </c>
      <c r="BL169" s="18" t="s">
        <v>291</v>
      </c>
      <c r="BM169" s="143" t="s">
        <v>2407</v>
      </c>
    </row>
    <row r="170" spans="2:65" s="1" customFormat="1">
      <c r="B170" s="33"/>
      <c r="D170" s="145" t="s">
        <v>175</v>
      </c>
      <c r="F170" s="146" t="s">
        <v>2408</v>
      </c>
      <c r="I170" s="147"/>
      <c r="L170" s="33"/>
      <c r="M170" s="148"/>
      <c r="T170" s="54"/>
      <c r="AT170" s="18" t="s">
        <v>175</v>
      </c>
      <c r="AU170" s="18" t="s">
        <v>85</v>
      </c>
    </row>
    <row r="171" spans="2:65" s="11" customFormat="1" ht="22.9" customHeight="1">
      <c r="B171" s="120"/>
      <c r="D171" s="121" t="s">
        <v>71</v>
      </c>
      <c r="E171" s="130" t="s">
        <v>2409</v>
      </c>
      <c r="F171" s="130" t="s">
        <v>2410</v>
      </c>
      <c r="I171" s="123"/>
      <c r="J171" s="131">
        <f>BK171</f>
        <v>0</v>
      </c>
      <c r="L171" s="120"/>
      <c r="M171" s="125"/>
      <c r="P171" s="126">
        <f>SUM(P172:P181)</f>
        <v>0</v>
      </c>
      <c r="R171" s="126">
        <f>SUM(R172:R181)</f>
        <v>1.0384</v>
      </c>
      <c r="T171" s="127">
        <f>SUM(T172:T181)</f>
        <v>4.9000000000000004</v>
      </c>
      <c r="AR171" s="121" t="s">
        <v>85</v>
      </c>
      <c r="AT171" s="128" t="s">
        <v>71</v>
      </c>
      <c r="AU171" s="128" t="s">
        <v>79</v>
      </c>
      <c r="AY171" s="121" t="s">
        <v>166</v>
      </c>
      <c r="BK171" s="129">
        <f>SUM(BK172:BK181)</f>
        <v>0</v>
      </c>
    </row>
    <row r="172" spans="2:65" s="1" customFormat="1" ht="16.5" customHeight="1">
      <c r="B172" s="33"/>
      <c r="C172" s="132" t="s">
        <v>513</v>
      </c>
      <c r="D172" s="132" t="s">
        <v>168</v>
      </c>
      <c r="E172" s="133" t="s">
        <v>2411</v>
      </c>
      <c r="F172" s="134" t="s">
        <v>2412</v>
      </c>
      <c r="G172" s="135" t="s">
        <v>265</v>
      </c>
      <c r="H172" s="136">
        <v>49</v>
      </c>
      <c r="I172" s="137"/>
      <c r="J172" s="138">
        <f>ROUND(I172*H172,2)</f>
        <v>0</v>
      </c>
      <c r="K172" s="134" t="s">
        <v>656</v>
      </c>
      <c r="L172" s="33"/>
      <c r="M172" s="139" t="s">
        <v>19</v>
      </c>
      <c r="N172" s="140" t="s">
        <v>44</v>
      </c>
      <c r="P172" s="141">
        <f>O172*H172</f>
        <v>0</v>
      </c>
      <c r="Q172" s="141">
        <v>0</v>
      </c>
      <c r="R172" s="141">
        <f>Q172*H172</f>
        <v>0</v>
      </c>
      <c r="S172" s="141">
        <v>0.1</v>
      </c>
      <c r="T172" s="142">
        <f>S172*H172</f>
        <v>4.9000000000000004</v>
      </c>
      <c r="AR172" s="143" t="s">
        <v>291</v>
      </c>
      <c r="AT172" s="143" t="s">
        <v>168</v>
      </c>
      <c r="AU172" s="143" t="s">
        <v>85</v>
      </c>
      <c r="AY172" s="18" t="s">
        <v>166</v>
      </c>
      <c r="BE172" s="144">
        <f>IF(N172="základní",J172,0)</f>
        <v>0</v>
      </c>
      <c r="BF172" s="144">
        <f>IF(N172="snížená",J172,0)</f>
        <v>0</v>
      </c>
      <c r="BG172" s="144">
        <f>IF(N172="zákl. přenesená",J172,0)</f>
        <v>0</v>
      </c>
      <c r="BH172" s="144">
        <f>IF(N172="sníž. přenesená",J172,0)</f>
        <v>0</v>
      </c>
      <c r="BI172" s="144">
        <f>IF(N172="nulová",J172,0)</f>
        <v>0</v>
      </c>
      <c r="BJ172" s="18" t="s">
        <v>85</v>
      </c>
      <c r="BK172" s="144">
        <f>ROUND(I172*H172,2)</f>
        <v>0</v>
      </c>
      <c r="BL172" s="18" t="s">
        <v>291</v>
      </c>
      <c r="BM172" s="143" t="s">
        <v>2413</v>
      </c>
    </row>
    <row r="173" spans="2:65" s="1" customFormat="1">
      <c r="B173" s="33"/>
      <c r="D173" s="145" t="s">
        <v>175</v>
      </c>
      <c r="F173" s="146" t="s">
        <v>2414</v>
      </c>
      <c r="I173" s="147"/>
      <c r="L173" s="33"/>
      <c r="M173" s="148"/>
      <c r="T173" s="54"/>
      <c r="AT173" s="18" t="s">
        <v>175</v>
      </c>
      <c r="AU173" s="18" t="s">
        <v>85</v>
      </c>
    </row>
    <row r="174" spans="2:65" s="1" customFormat="1" ht="24.2" customHeight="1">
      <c r="B174" s="33"/>
      <c r="C174" s="132" t="s">
        <v>568</v>
      </c>
      <c r="D174" s="132" t="s">
        <v>168</v>
      </c>
      <c r="E174" s="133" t="s">
        <v>2415</v>
      </c>
      <c r="F174" s="134" t="s">
        <v>2416</v>
      </c>
      <c r="G174" s="135" t="s">
        <v>265</v>
      </c>
      <c r="H174" s="136">
        <v>9</v>
      </c>
      <c r="I174" s="137"/>
      <c r="J174" s="138">
        <f>ROUND(I174*H174,2)</f>
        <v>0</v>
      </c>
      <c r="K174" s="134" t="s">
        <v>19</v>
      </c>
      <c r="L174" s="33"/>
      <c r="M174" s="139" t="s">
        <v>19</v>
      </c>
      <c r="N174" s="140" t="s">
        <v>44</v>
      </c>
      <c r="P174" s="141">
        <f>O174*H174</f>
        <v>0</v>
      </c>
      <c r="Q174" s="141">
        <v>1.8499999999999999E-2</v>
      </c>
      <c r="R174" s="141">
        <f>Q174*H174</f>
        <v>0.16649999999999998</v>
      </c>
      <c r="S174" s="141">
        <v>0</v>
      </c>
      <c r="T174" s="142">
        <f>S174*H174</f>
        <v>0</v>
      </c>
      <c r="AR174" s="143" t="s">
        <v>291</v>
      </c>
      <c r="AT174" s="143" t="s">
        <v>168</v>
      </c>
      <c r="AU174" s="143" t="s">
        <v>85</v>
      </c>
      <c r="AY174" s="18" t="s">
        <v>166</v>
      </c>
      <c r="BE174" s="144">
        <f>IF(N174="základní",J174,0)</f>
        <v>0</v>
      </c>
      <c r="BF174" s="144">
        <f>IF(N174="snížená",J174,0)</f>
        <v>0</v>
      </c>
      <c r="BG174" s="144">
        <f>IF(N174="zákl. přenesená",J174,0)</f>
        <v>0</v>
      </c>
      <c r="BH174" s="144">
        <f>IF(N174="sníž. přenesená",J174,0)</f>
        <v>0</v>
      </c>
      <c r="BI174" s="144">
        <f>IF(N174="nulová",J174,0)</f>
        <v>0</v>
      </c>
      <c r="BJ174" s="18" t="s">
        <v>85</v>
      </c>
      <c r="BK174" s="144">
        <f>ROUND(I174*H174,2)</f>
        <v>0</v>
      </c>
      <c r="BL174" s="18" t="s">
        <v>291</v>
      </c>
      <c r="BM174" s="143" t="s">
        <v>2417</v>
      </c>
    </row>
    <row r="175" spans="2:65" s="1" customFormat="1" ht="24.2" customHeight="1">
      <c r="B175" s="33"/>
      <c r="C175" s="132" t="s">
        <v>573</v>
      </c>
      <c r="D175" s="132" t="s">
        <v>168</v>
      </c>
      <c r="E175" s="133" t="s">
        <v>2418</v>
      </c>
      <c r="F175" s="134" t="s">
        <v>2419</v>
      </c>
      <c r="G175" s="135" t="s">
        <v>265</v>
      </c>
      <c r="H175" s="136">
        <v>26</v>
      </c>
      <c r="I175" s="137"/>
      <c r="J175" s="138">
        <f>ROUND(I175*H175,2)</f>
        <v>0</v>
      </c>
      <c r="K175" s="134" t="s">
        <v>172</v>
      </c>
      <c r="L175" s="33"/>
      <c r="M175" s="139" t="s">
        <v>19</v>
      </c>
      <c r="N175" s="140" t="s">
        <v>44</v>
      </c>
      <c r="P175" s="141">
        <f>O175*H175</f>
        <v>0</v>
      </c>
      <c r="Q175" s="141">
        <v>2.9149999999999999E-2</v>
      </c>
      <c r="R175" s="141">
        <f>Q175*H175</f>
        <v>0.75790000000000002</v>
      </c>
      <c r="S175" s="141">
        <v>0</v>
      </c>
      <c r="T175" s="142">
        <f>S175*H175</f>
        <v>0</v>
      </c>
      <c r="AR175" s="143" t="s">
        <v>291</v>
      </c>
      <c r="AT175" s="143" t="s">
        <v>168</v>
      </c>
      <c r="AU175" s="143" t="s">
        <v>85</v>
      </c>
      <c r="AY175" s="18" t="s">
        <v>166</v>
      </c>
      <c r="BE175" s="144">
        <f>IF(N175="základní",J175,0)</f>
        <v>0</v>
      </c>
      <c r="BF175" s="144">
        <f>IF(N175="snížená",J175,0)</f>
        <v>0</v>
      </c>
      <c r="BG175" s="144">
        <f>IF(N175="zákl. přenesená",J175,0)</f>
        <v>0</v>
      </c>
      <c r="BH175" s="144">
        <f>IF(N175="sníž. přenesená",J175,0)</f>
        <v>0</v>
      </c>
      <c r="BI175" s="144">
        <f>IF(N175="nulová",J175,0)</f>
        <v>0</v>
      </c>
      <c r="BJ175" s="18" t="s">
        <v>85</v>
      </c>
      <c r="BK175" s="144">
        <f>ROUND(I175*H175,2)</f>
        <v>0</v>
      </c>
      <c r="BL175" s="18" t="s">
        <v>291</v>
      </c>
      <c r="BM175" s="143" t="s">
        <v>2420</v>
      </c>
    </row>
    <row r="176" spans="2:65" s="1" customFormat="1">
      <c r="B176" s="33"/>
      <c r="D176" s="145" t="s">
        <v>175</v>
      </c>
      <c r="F176" s="146" t="s">
        <v>2421</v>
      </c>
      <c r="I176" s="147"/>
      <c r="L176" s="33"/>
      <c r="M176" s="148"/>
      <c r="T176" s="54"/>
      <c r="AT176" s="18" t="s">
        <v>175</v>
      </c>
      <c r="AU176" s="18" t="s">
        <v>85</v>
      </c>
    </row>
    <row r="177" spans="2:65" s="1" customFormat="1" ht="16.5" customHeight="1">
      <c r="B177" s="33"/>
      <c r="C177" s="132" t="s">
        <v>578</v>
      </c>
      <c r="D177" s="132" t="s">
        <v>168</v>
      </c>
      <c r="E177" s="133" t="s">
        <v>2422</v>
      </c>
      <c r="F177" s="134" t="s">
        <v>2423</v>
      </c>
      <c r="G177" s="135" t="s">
        <v>265</v>
      </c>
      <c r="H177" s="136">
        <v>6</v>
      </c>
      <c r="I177" s="137"/>
      <c r="J177" s="138">
        <f>ROUND(I177*H177,2)</f>
        <v>0</v>
      </c>
      <c r="K177" s="134" t="s">
        <v>172</v>
      </c>
      <c r="L177" s="33"/>
      <c r="M177" s="139" t="s">
        <v>19</v>
      </c>
      <c r="N177" s="140" t="s">
        <v>44</v>
      </c>
      <c r="P177" s="141">
        <f>O177*H177</f>
        <v>0</v>
      </c>
      <c r="Q177" s="141">
        <v>0</v>
      </c>
      <c r="R177" s="141">
        <f>Q177*H177</f>
        <v>0</v>
      </c>
      <c r="S177" s="141">
        <v>0</v>
      </c>
      <c r="T177" s="142">
        <f>S177*H177</f>
        <v>0</v>
      </c>
      <c r="AR177" s="143" t="s">
        <v>291</v>
      </c>
      <c r="AT177" s="143" t="s">
        <v>168</v>
      </c>
      <c r="AU177" s="143" t="s">
        <v>85</v>
      </c>
      <c r="AY177" s="18" t="s">
        <v>166</v>
      </c>
      <c r="BE177" s="144">
        <f>IF(N177="základní",J177,0)</f>
        <v>0</v>
      </c>
      <c r="BF177" s="144">
        <f>IF(N177="snížená",J177,0)</f>
        <v>0</v>
      </c>
      <c r="BG177" s="144">
        <f>IF(N177="zákl. přenesená",J177,0)</f>
        <v>0</v>
      </c>
      <c r="BH177" s="144">
        <f>IF(N177="sníž. přenesená",J177,0)</f>
        <v>0</v>
      </c>
      <c r="BI177" s="144">
        <f>IF(N177="nulová",J177,0)</f>
        <v>0</v>
      </c>
      <c r="BJ177" s="18" t="s">
        <v>85</v>
      </c>
      <c r="BK177" s="144">
        <f>ROUND(I177*H177,2)</f>
        <v>0</v>
      </c>
      <c r="BL177" s="18" t="s">
        <v>291</v>
      </c>
      <c r="BM177" s="143" t="s">
        <v>2424</v>
      </c>
    </row>
    <row r="178" spans="2:65" s="1" customFormat="1">
      <c r="B178" s="33"/>
      <c r="D178" s="145" t="s">
        <v>175</v>
      </c>
      <c r="F178" s="146" t="s">
        <v>2425</v>
      </c>
      <c r="I178" s="147"/>
      <c r="L178" s="33"/>
      <c r="M178" s="148"/>
      <c r="T178" s="54"/>
      <c r="AT178" s="18" t="s">
        <v>175</v>
      </c>
      <c r="AU178" s="18" t="s">
        <v>85</v>
      </c>
    </row>
    <row r="179" spans="2:65" s="1" customFormat="1" ht="16.5" customHeight="1">
      <c r="B179" s="33"/>
      <c r="C179" s="177" t="s">
        <v>583</v>
      </c>
      <c r="D179" s="177" t="s">
        <v>488</v>
      </c>
      <c r="E179" s="178" t="s">
        <v>2426</v>
      </c>
      <c r="F179" s="179" t="s">
        <v>2427</v>
      </c>
      <c r="G179" s="180" t="s">
        <v>265</v>
      </c>
      <c r="H179" s="181">
        <v>6</v>
      </c>
      <c r="I179" s="182"/>
      <c r="J179" s="183">
        <f>ROUND(I179*H179,2)</f>
        <v>0</v>
      </c>
      <c r="K179" s="179" t="s">
        <v>172</v>
      </c>
      <c r="L179" s="184"/>
      <c r="M179" s="185" t="s">
        <v>19</v>
      </c>
      <c r="N179" s="186" t="s">
        <v>44</v>
      </c>
      <c r="P179" s="141">
        <f>O179*H179</f>
        <v>0</v>
      </c>
      <c r="Q179" s="141">
        <v>1.9E-2</v>
      </c>
      <c r="R179" s="141">
        <f>Q179*H179</f>
        <v>0.11399999999999999</v>
      </c>
      <c r="S179" s="141">
        <v>0</v>
      </c>
      <c r="T179" s="142">
        <f>S179*H179</f>
        <v>0</v>
      </c>
      <c r="AR179" s="143" t="s">
        <v>479</v>
      </c>
      <c r="AT179" s="143" t="s">
        <v>488</v>
      </c>
      <c r="AU179" s="143" t="s">
        <v>85</v>
      </c>
      <c r="AY179" s="18" t="s">
        <v>166</v>
      </c>
      <c r="BE179" s="144">
        <f>IF(N179="základní",J179,0)</f>
        <v>0</v>
      </c>
      <c r="BF179" s="144">
        <f>IF(N179="snížená",J179,0)</f>
        <v>0</v>
      </c>
      <c r="BG179" s="144">
        <f>IF(N179="zákl. přenesená",J179,0)</f>
        <v>0</v>
      </c>
      <c r="BH179" s="144">
        <f>IF(N179="sníž. přenesená",J179,0)</f>
        <v>0</v>
      </c>
      <c r="BI179" s="144">
        <f>IF(N179="nulová",J179,0)</f>
        <v>0</v>
      </c>
      <c r="BJ179" s="18" t="s">
        <v>85</v>
      </c>
      <c r="BK179" s="144">
        <f>ROUND(I179*H179,2)</f>
        <v>0</v>
      </c>
      <c r="BL179" s="18" t="s">
        <v>291</v>
      </c>
      <c r="BM179" s="143" t="s">
        <v>2428</v>
      </c>
    </row>
    <row r="180" spans="2:65" s="1" customFormat="1" ht="24.2" customHeight="1">
      <c r="B180" s="33"/>
      <c r="C180" s="132" t="s">
        <v>588</v>
      </c>
      <c r="D180" s="132" t="s">
        <v>168</v>
      </c>
      <c r="E180" s="133" t="s">
        <v>2429</v>
      </c>
      <c r="F180" s="134" t="s">
        <v>2430</v>
      </c>
      <c r="G180" s="135" t="s">
        <v>1049</v>
      </c>
      <c r="H180" s="187"/>
      <c r="I180" s="137"/>
      <c r="J180" s="138">
        <f>ROUND(I180*H180,2)</f>
        <v>0</v>
      </c>
      <c r="K180" s="134" t="s">
        <v>172</v>
      </c>
      <c r="L180" s="33"/>
      <c r="M180" s="139" t="s">
        <v>19</v>
      </c>
      <c r="N180" s="140" t="s">
        <v>44</v>
      </c>
      <c r="P180" s="141">
        <f>O180*H180</f>
        <v>0</v>
      </c>
      <c r="Q180" s="141">
        <v>0</v>
      </c>
      <c r="R180" s="141">
        <f>Q180*H180</f>
        <v>0</v>
      </c>
      <c r="S180" s="141">
        <v>0</v>
      </c>
      <c r="T180" s="142">
        <f>S180*H180</f>
        <v>0</v>
      </c>
      <c r="AR180" s="143" t="s">
        <v>291</v>
      </c>
      <c r="AT180" s="143" t="s">
        <v>168</v>
      </c>
      <c r="AU180" s="143" t="s">
        <v>85</v>
      </c>
      <c r="AY180" s="18" t="s">
        <v>166</v>
      </c>
      <c r="BE180" s="144">
        <f>IF(N180="základní",J180,0)</f>
        <v>0</v>
      </c>
      <c r="BF180" s="144">
        <f>IF(N180="snížená",J180,0)</f>
        <v>0</v>
      </c>
      <c r="BG180" s="144">
        <f>IF(N180="zákl. přenesená",J180,0)</f>
        <v>0</v>
      </c>
      <c r="BH180" s="144">
        <f>IF(N180="sníž. přenesená",J180,0)</f>
        <v>0</v>
      </c>
      <c r="BI180" s="144">
        <f>IF(N180="nulová",J180,0)</f>
        <v>0</v>
      </c>
      <c r="BJ180" s="18" t="s">
        <v>85</v>
      </c>
      <c r="BK180" s="144">
        <f>ROUND(I180*H180,2)</f>
        <v>0</v>
      </c>
      <c r="BL180" s="18" t="s">
        <v>291</v>
      </c>
      <c r="BM180" s="143" t="s">
        <v>2431</v>
      </c>
    </row>
    <row r="181" spans="2:65" s="1" customFormat="1">
      <c r="B181" s="33"/>
      <c r="D181" s="145" t="s">
        <v>175</v>
      </c>
      <c r="F181" s="146" t="s">
        <v>2432</v>
      </c>
      <c r="I181" s="147"/>
      <c r="L181" s="33"/>
      <c r="M181" s="189"/>
      <c r="N181" s="190"/>
      <c r="O181" s="190"/>
      <c r="P181" s="190"/>
      <c r="Q181" s="190"/>
      <c r="R181" s="190"/>
      <c r="S181" s="190"/>
      <c r="T181" s="191"/>
      <c r="AT181" s="18" t="s">
        <v>175</v>
      </c>
      <c r="AU181" s="18" t="s">
        <v>85</v>
      </c>
    </row>
    <row r="182" spans="2:65" s="1" customFormat="1" ht="6.95" customHeight="1">
      <c r="B182" s="42"/>
      <c r="C182" s="43"/>
      <c r="D182" s="43"/>
      <c r="E182" s="43"/>
      <c r="F182" s="43"/>
      <c r="G182" s="43"/>
      <c r="H182" s="43"/>
      <c r="I182" s="43"/>
      <c r="J182" s="43"/>
      <c r="K182" s="43"/>
      <c r="L182" s="33"/>
    </row>
  </sheetData>
  <sheetProtection algorithmName="SHA-512" hashValue="U5DeB69mKlfowUIhkDq7hpkI1x0jFv4CI8HTKFsftt6lRAUGr4rDF9ATUCfkjoxiliQQa3VTcJIHudfFTFY4lQ==" saltValue="mJ/r1TA+6X+cZvXtFzTYyvSPYxhfjRO+NVb2Ovp3asuoNkJzRyLT9Jc4oSDB9T3BpyEsp6SeE+4xKSjiLI6vJQ==" spinCount="100000" sheet="1" objects="1" scenarios="1" formatColumns="0" formatRows="0" autoFilter="0"/>
  <autoFilter ref="C95:K181"/>
  <mergeCells count="12">
    <mergeCell ref="E88:H88"/>
    <mergeCell ref="L2:V2"/>
    <mergeCell ref="E50:H50"/>
    <mergeCell ref="E52:H52"/>
    <mergeCell ref="E54:H54"/>
    <mergeCell ref="E84:H84"/>
    <mergeCell ref="E86:H86"/>
    <mergeCell ref="E7:H7"/>
    <mergeCell ref="E9:H9"/>
    <mergeCell ref="E11:H11"/>
    <mergeCell ref="E20:H20"/>
    <mergeCell ref="E29:H29"/>
  </mergeCells>
  <hyperlinks>
    <hyperlink ref="F100" r:id="rId1"/>
    <hyperlink ref="F104" r:id="rId2"/>
    <hyperlink ref="F107" r:id="rId3"/>
    <hyperlink ref="F109" r:id="rId4"/>
    <hyperlink ref="F111" r:id="rId5"/>
    <hyperlink ref="F113" r:id="rId6"/>
    <hyperlink ref="F116" r:id="rId7"/>
    <hyperlink ref="F118" r:id="rId8"/>
    <hyperlink ref="F121" r:id="rId9"/>
    <hyperlink ref="F125" r:id="rId10"/>
    <hyperlink ref="F132" r:id="rId11"/>
    <hyperlink ref="F135" r:id="rId12"/>
    <hyperlink ref="F137" r:id="rId13"/>
    <hyperlink ref="F139" r:id="rId14"/>
    <hyperlink ref="F145" r:id="rId15"/>
    <hyperlink ref="F147" r:id="rId16"/>
    <hyperlink ref="F149" r:id="rId17"/>
    <hyperlink ref="F151" r:id="rId18"/>
    <hyperlink ref="F156" r:id="rId19"/>
    <hyperlink ref="F159" r:id="rId20"/>
    <hyperlink ref="F161" r:id="rId21"/>
    <hyperlink ref="F163" r:id="rId22"/>
    <hyperlink ref="F165" r:id="rId23"/>
    <hyperlink ref="F167" r:id="rId24"/>
    <hyperlink ref="F170" r:id="rId25"/>
    <hyperlink ref="F173" r:id="rId26"/>
    <hyperlink ref="F176" r:id="rId27"/>
    <hyperlink ref="F178" r:id="rId28"/>
    <hyperlink ref="F181" r:id="rId29"/>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3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34"/>
  <sheetViews>
    <sheetView workbookViewId="0">
      <selection activeCell="F28" sqref="F28"/>
    </sheetView>
  </sheetViews>
  <sheetFormatPr defaultRowHeight="15"/>
  <cols>
    <col min="1" max="1" width="5.5" style="275" customWidth="1"/>
    <col min="2" max="2" width="12.5" style="275" customWidth="1"/>
    <col min="3" max="3" width="35.83203125" style="275" customWidth="1"/>
    <col min="4" max="4" width="13.6640625" style="278" customWidth="1"/>
    <col min="5" max="5" width="17.1640625" style="277" customWidth="1"/>
    <col min="6" max="6" width="19.5" style="276" customWidth="1"/>
    <col min="7" max="8" width="0" style="275" hidden="1" customWidth="1"/>
    <col min="9" max="16384" width="9.33203125" style="275"/>
  </cols>
  <sheetData>
    <row r="3" spans="1:8">
      <c r="A3" s="316"/>
      <c r="B3" s="315" t="s">
        <v>19</v>
      </c>
      <c r="C3" s="315"/>
    </row>
    <row r="4" spans="1:8">
      <c r="A4" s="316"/>
      <c r="B4" s="315" t="s">
        <v>3555</v>
      </c>
      <c r="C4" s="315"/>
    </row>
    <row r="5" spans="1:8">
      <c r="A5" s="316"/>
      <c r="B5" s="315" t="s">
        <v>3554</v>
      </c>
      <c r="C5" s="315"/>
    </row>
    <row r="6" spans="1:8" ht="15.75" thickBot="1">
      <c r="A6" s="316"/>
      <c r="B6" s="315"/>
      <c r="C6" s="315"/>
    </row>
    <row r="7" spans="1:8" s="309" customFormat="1" ht="33.950000000000003" customHeight="1" thickBot="1">
      <c r="A7" s="314" t="s">
        <v>3553</v>
      </c>
      <c r="B7" s="313"/>
      <c r="C7" s="313"/>
      <c r="D7" s="312"/>
      <c r="E7" s="311"/>
      <c r="F7" s="310"/>
    </row>
    <row r="8" spans="1:8" ht="15.75" thickBot="1">
      <c r="A8" s="308" t="s">
        <v>3552</v>
      </c>
      <c r="B8" s="307"/>
      <c r="C8" s="307"/>
      <c r="D8" s="306" t="s">
        <v>1049</v>
      </c>
      <c r="E8" s="305" t="s">
        <v>3551</v>
      </c>
      <c r="F8" s="304" t="s">
        <v>3550</v>
      </c>
    </row>
    <row r="9" spans="1:8">
      <c r="A9" s="298">
        <v>1</v>
      </c>
      <c r="B9" s="297" t="s">
        <v>3549</v>
      </c>
      <c r="C9" s="297"/>
      <c r="D9" s="296"/>
      <c r="E9" s="295"/>
      <c r="F9" s="294">
        <f>'Uzn6 - Pol Elektroinstalace'!G21</f>
        <v>0</v>
      </c>
      <c r="H9" s="275">
        <v>9</v>
      </c>
    </row>
    <row r="10" spans="1:8">
      <c r="A10" s="298">
        <v>2</v>
      </c>
      <c r="B10" s="297" t="s">
        <v>3548</v>
      </c>
      <c r="C10" s="297"/>
      <c r="D10" s="296">
        <v>3.6</v>
      </c>
      <c r="E10" s="295">
        <f>SUM(F9:F9)</f>
        <v>0</v>
      </c>
      <c r="F10" s="294">
        <f>D10*E10/100</f>
        <v>0</v>
      </c>
      <c r="H10" s="275">
        <v>10</v>
      </c>
    </row>
    <row r="11" spans="1:8">
      <c r="A11" s="298">
        <v>3</v>
      </c>
      <c r="B11" s="297" t="s">
        <v>3547</v>
      </c>
      <c r="C11" s="297"/>
      <c r="D11" s="296">
        <v>1</v>
      </c>
      <c r="E11" s="295">
        <f>SUM(F9:F9)</f>
        <v>0</v>
      </c>
      <c r="F11" s="294">
        <f>D11*E11/100</f>
        <v>0</v>
      </c>
      <c r="H11" s="275">
        <v>12</v>
      </c>
    </row>
    <row r="12" spans="1:8">
      <c r="A12" s="298">
        <v>4</v>
      </c>
      <c r="B12" s="297" t="s">
        <v>3546</v>
      </c>
      <c r="C12" s="297"/>
      <c r="D12" s="296"/>
      <c r="E12" s="295"/>
      <c r="F12" s="294">
        <f>'Uzn6 - Pol Elektroinstalace'!G103</f>
        <v>0</v>
      </c>
      <c r="H12" s="275">
        <v>13</v>
      </c>
    </row>
    <row r="13" spans="1:8">
      <c r="A13" s="298">
        <v>5</v>
      </c>
      <c r="B13" s="297" t="s">
        <v>3545</v>
      </c>
      <c r="C13" s="297"/>
      <c r="D13" s="296">
        <v>5</v>
      </c>
      <c r="E13" s="295">
        <v>0</v>
      </c>
      <c r="F13" s="294">
        <f>D13*E13/100</f>
        <v>0</v>
      </c>
      <c r="H13" s="275">
        <v>14</v>
      </c>
    </row>
    <row r="14" spans="1:8">
      <c r="A14" s="298">
        <v>6</v>
      </c>
      <c r="B14" s="297" t="s">
        <v>3544</v>
      </c>
      <c r="C14" s="297"/>
      <c r="D14" s="296">
        <v>3</v>
      </c>
      <c r="E14" s="295">
        <f>SUM(F12:F12)</f>
        <v>0</v>
      </c>
      <c r="F14" s="294">
        <f>D14*E14/100</f>
        <v>0</v>
      </c>
      <c r="H14" s="275">
        <v>15</v>
      </c>
    </row>
    <row r="15" spans="1:8">
      <c r="A15" s="298">
        <v>7</v>
      </c>
      <c r="B15" s="297" t="s">
        <v>3543</v>
      </c>
      <c r="C15" s="297"/>
      <c r="D15" s="296"/>
      <c r="E15" s="295"/>
      <c r="F15" s="294">
        <f>'Uzn6 - Pol Elektroinstalace'!G171</f>
        <v>0</v>
      </c>
      <c r="G15" s="276">
        <f>SUM(F12:F14)</f>
        <v>0</v>
      </c>
      <c r="H15" s="275">
        <v>18</v>
      </c>
    </row>
    <row r="16" spans="1:8">
      <c r="A16" s="298">
        <v>8</v>
      </c>
      <c r="B16" s="297" t="s">
        <v>3542</v>
      </c>
      <c r="C16" s="297"/>
      <c r="D16" s="296"/>
      <c r="E16" s="295"/>
      <c r="F16" s="294">
        <f>'Uzn6 - Pol Elektroinstalace'!G174</f>
        <v>0</v>
      </c>
      <c r="H16" s="275">
        <v>19</v>
      </c>
    </row>
    <row r="17" spans="1:8" ht="15.75" thickBot="1">
      <c r="A17" s="298">
        <v>9</v>
      </c>
      <c r="B17" s="297" t="s">
        <v>3541</v>
      </c>
      <c r="C17" s="297"/>
      <c r="D17" s="296">
        <v>6</v>
      </c>
      <c r="E17" s="295">
        <f>SUM(F15:G15)</f>
        <v>0</v>
      </c>
      <c r="F17" s="294">
        <f>D17*E17/100</f>
        <v>0</v>
      </c>
      <c r="H17" s="275">
        <v>22</v>
      </c>
    </row>
    <row r="18" spans="1:8">
      <c r="A18" s="303">
        <v>10</v>
      </c>
      <c r="B18" s="302" t="s">
        <v>3540</v>
      </c>
      <c r="C18" s="302"/>
      <c r="D18" s="301"/>
      <c r="E18" s="300"/>
      <c r="F18" s="299">
        <f>SUM(F9:F10)</f>
        <v>0</v>
      </c>
      <c r="H18" s="275">
        <v>25</v>
      </c>
    </row>
    <row r="19" spans="1:8">
      <c r="A19" s="298">
        <v>11</v>
      </c>
      <c r="B19" s="297" t="s">
        <v>3539</v>
      </c>
      <c r="C19" s="297"/>
      <c r="D19" s="296"/>
      <c r="E19" s="295"/>
      <c r="F19" s="294">
        <f>SUM(F11:F17)</f>
        <v>0</v>
      </c>
      <c r="H19" s="275">
        <v>26</v>
      </c>
    </row>
    <row r="20" spans="1:8" ht="15.75" thickBot="1">
      <c r="A20" s="298">
        <v>12</v>
      </c>
      <c r="B20" s="297" t="s">
        <v>3538</v>
      </c>
      <c r="C20" s="297"/>
      <c r="D20" s="296"/>
      <c r="E20" s="295"/>
      <c r="F20" s="294">
        <f>'Uzn6 - Pol Elektroinstalace'!G184</f>
        <v>0</v>
      </c>
      <c r="H20" s="275">
        <v>27</v>
      </c>
    </row>
    <row r="21" spans="1:8">
      <c r="A21" s="293">
        <v>13</v>
      </c>
      <c r="B21" s="292" t="s">
        <v>3537</v>
      </c>
      <c r="C21" s="292"/>
      <c r="D21" s="291"/>
      <c r="E21" s="290"/>
      <c r="F21" s="289">
        <f>SUM(F18:F20)</f>
        <v>0</v>
      </c>
      <c r="G21" s="276">
        <f>SUM(F21:F21)</f>
        <v>0</v>
      </c>
      <c r="H21" s="275">
        <v>28</v>
      </c>
    </row>
    <row r="22" spans="1:8">
      <c r="A22" s="288"/>
      <c r="B22" s="287"/>
      <c r="C22" s="287"/>
      <c r="D22" s="286"/>
      <c r="E22" s="285"/>
      <c r="F22" s="284"/>
    </row>
    <row r="23" spans="1:8" ht="15.75" thickBot="1">
      <c r="A23" s="298">
        <v>14</v>
      </c>
      <c r="B23" s="297" t="s">
        <v>3536</v>
      </c>
      <c r="C23" s="297"/>
      <c r="D23" s="296">
        <v>3.25</v>
      </c>
      <c r="E23" s="295">
        <f>SUM(F19:F19)</f>
        <v>0</v>
      </c>
      <c r="F23" s="294">
        <f>D23*E23/100</f>
        <v>0</v>
      </c>
      <c r="H23" s="275">
        <v>30</v>
      </c>
    </row>
    <row r="24" spans="1:8">
      <c r="A24" s="293">
        <v>15</v>
      </c>
      <c r="B24" s="292" t="s">
        <v>3535</v>
      </c>
      <c r="C24" s="292"/>
      <c r="D24" s="291"/>
      <c r="E24" s="290"/>
      <c r="F24" s="289">
        <f>SUM(F23:F23)</f>
        <v>0</v>
      </c>
      <c r="G24" s="276">
        <f>SUM(F24:F24)</f>
        <v>0</v>
      </c>
      <c r="H24" s="275">
        <v>33</v>
      </c>
    </row>
    <row r="25" spans="1:8">
      <c r="A25" s="288"/>
      <c r="B25" s="287"/>
      <c r="C25" s="287"/>
      <c r="D25" s="286"/>
      <c r="E25" s="285"/>
      <c r="F25" s="284"/>
    </row>
    <row r="26" spans="1:8">
      <c r="A26" s="298">
        <v>16</v>
      </c>
      <c r="B26" s="297" t="s">
        <v>3534</v>
      </c>
      <c r="C26" s="297"/>
      <c r="D26" s="296"/>
      <c r="E26" s="295"/>
      <c r="F26" s="294">
        <v>0</v>
      </c>
      <c r="H26" s="275">
        <v>36</v>
      </c>
    </row>
    <row r="27" spans="1:8" ht="15.75" thickBot="1">
      <c r="A27" s="298">
        <v>17</v>
      </c>
      <c r="B27" s="297" t="s">
        <v>3533</v>
      </c>
      <c r="C27" s="297"/>
      <c r="D27" s="296"/>
      <c r="E27" s="295"/>
      <c r="F27" s="294">
        <v>0</v>
      </c>
      <c r="H27" s="275">
        <v>39</v>
      </c>
    </row>
    <row r="28" spans="1:8">
      <c r="A28" s="293">
        <v>18</v>
      </c>
      <c r="B28" s="292" t="s">
        <v>3532</v>
      </c>
      <c r="C28" s="292"/>
      <c r="D28" s="291"/>
      <c r="E28" s="290"/>
      <c r="F28" s="289">
        <f>SUM(F26:F27)</f>
        <v>0</v>
      </c>
      <c r="G28" s="276">
        <f>SUM(F28:F28)</f>
        <v>0</v>
      </c>
      <c r="H28" s="275">
        <v>41</v>
      </c>
    </row>
    <row r="29" spans="1:8" ht="15.75" thickBot="1">
      <c r="A29" s="288"/>
      <c r="B29" s="287"/>
      <c r="C29" s="287"/>
      <c r="D29" s="286"/>
      <c r="E29" s="285"/>
      <c r="F29" s="284"/>
    </row>
    <row r="30" spans="1:8" ht="16.5" thickTop="1" thickBot="1">
      <c r="A30" s="283">
        <v>19</v>
      </c>
      <c r="B30" s="282" t="s">
        <v>3531</v>
      </c>
      <c r="C30" s="282"/>
      <c r="D30" s="281"/>
      <c r="E30" s="280"/>
      <c r="F30" s="279">
        <f>SUM(G18:G29)</f>
        <v>0</v>
      </c>
      <c r="H30" s="275">
        <v>44</v>
      </c>
    </row>
    <row r="33" spans="1:1">
      <c r="A33" s="275" t="s">
        <v>3530</v>
      </c>
    </row>
    <row r="34" spans="1:1">
      <c r="A34" s="275" t="s">
        <v>3529</v>
      </c>
    </row>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M200"/>
  <sheetViews>
    <sheetView workbookViewId="0">
      <selection activeCell="F184" sqref="F184"/>
    </sheetView>
  </sheetViews>
  <sheetFormatPr defaultRowHeight="15"/>
  <cols>
    <col min="1" max="1" width="4.83203125" style="275" bestFit="1" customWidth="1"/>
    <col min="2" max="2" width="11.6640625" style="275" bestFit="1" customWidth="1"/>
    <col min="3" max="3" width="70.83203125" style="275" bestFit="1" customWidth="1"/>
    <col min="4" max="4" width="4.1640625" style="275" bestFit="1" customWidth="1"/>
    <col min="5" max="5" width="9.6640625" style="275" bestFit="1" customWidth="1"/>
    <col min="6" max="6" width="12.83203125" style="275" bestFit="1" customWidth="1"/>
    <col min="7" max="7" width="13.5" style="275" bestFit="1" customWidth="1"/>
    <col min="8" max="8" width="7.83203125" style="275" bestFit="1" customWidth="1"/>
    <col min="9" max="9" width="11.83203125" style="275" bestFit="1" customWidth="1"/>
    <col min="10" max="10" width="6.33203125" style="317" hidden="1" customWidth="1"/>
    <col min="11" max="11" width="6.33203125" style="275" hidden="1" customWidth="1"/>
    <col min="12" max="12" width="0" style="275" hidden="1" customWidth="1"/>
    <col min="13" max="13" width="5.33203125" style="275" hidden="1" customWidth="1"/>
    <col min="14" max="16384" width="9.33203125" style="275"/>
  </cols>
  <sheetData>
    <row r="3" spans="1:13">
      <c r="A3" s="387"/>
      <c r="B3" s="315" t="s">
        <v>19</v>
      </c>
      <c r="C3" s="387"/>
      <c r="D3" s="387"/>
      <c r="E3" s="387"/>
      <c r="F3" s="387"/>
      <c r="G3" s="387"/>
      <c r="H3" s="387"/>
      <c r="I3" s="387"/>
      <c r="J3" s="386"/>
    </row>
    <row r="4" spans="1:13">
      <c r="A4" s="387"/>
      <c r="B4" s="315" t="s">
        <v>3555</v>
      </c>
      <c r="C4" s="387"/>
      <c r="D4" s="387"/>
      <c r="E4" s="387"/>
      <c r="F4" s="387"/>
      <c r="G4" s="387"/>
      <c r="H4" s="387"/>
      <c r="I4" s="387"/>
      <c r="J4" s="386"/>
    </row>
    <row r="5" spans="1:13">
      <c r="A5" s="387"/>
      <c r="B5" s="315" t="s">
        <v>3554</v>
      </c>
      <c r="C5" s="387"/>
      <c r="D5" s="387"/>
      <c r="E5" s="387"/>
      <c r="F5" s="387"/>
      <c r="G5" s="387"/>
      <c r="H5" s="387"/>
      <c r="I5" s="387"/>
      <c r="J5" s="386"/>
    </row>
    <row r="6" spans="1:13">
      <c r="A6" s="387"/>
      <c r="B6" s="315"/>
      <c r="C6" s="387"/>
      <c r="D6" s="387"/>
      <c r="E6" s="387"/>
      <c r="F6" s="387"/>
      <c r="G6" s="387"/>
      <c r="H6" s="387"/>
      <c r="I6" s="387"/>
      <c r="J6" s="386"/>
    </row>
    <row r="7" spans="1:13" s="309" customFormat="1" ht="33.950000000000003" customHeight="1" thickBot="1">
      <c r="A7" s="385" t="s">
        <v>3716</v>
      </c>
      <c r="B7" s="385"/>
      <c r="C7" s="385"/>
      <c r="D7" s="385"/>
      <c r="E7" s="385"/>
      <c r="F7" s="385"/>
      <c r="G7" s="385"/>
      <c r="H7" s="385"/>
      <c r="I7" s="385"/>
      <c r="J7" s="384"/>
    </row>
    <row r="8" spans="1:13" ht="15.75" thickBot="1">
      <c r="A8" s="383" t="s">
        <v>3552</v>
      </c>
      <c r="B8" s="382" t="s">
        <v>3715</v>
      </c>
      <c r="C8" s="381" t="s">
        <v>3714</v>
      </c>
      <c r="D8" s="381" t="s">
        <v>3713</v>
      </c>
      <c r="E8" s="380" t="s">
        <v>3712</v>
      </c>
      <c r="F8" s="380" t="s">
        <v>3711</v>
      </c>
      <c r="G8" s="379" t="s">
        <v>3710</v>
      </c>
      <c r="H8" s="378" t="s">
        <v>3709</v>
      </c>
      <c r="I8" s="377" t="s">
        <v>3708</v>
      </c>
      <c r="J8" s="376" t="s">
        <v>42</v>
      </c>
      <c r="K8" s="275" t="s">
        <v>3707</v>
      </c>
      <c r="L8" s="275" t="s">
        <v>3706</v>
      </c>
      <c r="M8" s="275" t="s">
        <v>3705</v>
      </c>
    </row>
    <row r="9" spans="1:13" s="348" customFormat="1" ht="20.100000000000001" customHeight="1">
      <c r="A9" s="375" t="s">
        <v>3704</v>
      </c>
      <c r="B9" s="374"/>
      <c r="E9" s="373"/>
      <c r="F9" s="373"/>
      <c r="G9" s="372"/>
      <c r="H9" s="371"/>
      <c r="I9" s="370"/>
      <c r="J9" s="369"/>
    </row>
    <row r="10" spans="1:13">
      <c r="A10" s="347">
        <v>1</v>
      </c>
      <c r="B10" s="346">
        <v>873008</v>
      </c>
      <c r="C10" s="345" t="s">
        <v>3703</v>
      </c>
      <c r="D10" s="345" t="s">
        <v>3563</v>
      </c>
      <c r="E10" s="344">
        <v>6</v>
      </c>
      <c r="F10" s="344">
        <v>0</v>
      </c>
      <c r="G10" s="343">
        <f t="shared" ref="G10:G20" si="0">E10*F10</f>
        <v>0</v>
      </c>
      <c r="H10" s="342">
        <v>0</v>
      </c>
      <c r="I10" s="341">
        <f t="shared" ref="I10:I20" si="1">E10*H10</f>
        <v>0</v>
      </c>
      <c r="J10" s="340" t="s">
        <v>3559</v>
      </c>
      <c r="K10" s="275" t="s">
        <v>3558</v>
      </c>
      <c r="M10" s="331" t="s">
        <v>3692</v>
      </c>
    </row>
    <row r="11" spans="1:13">
      <c r="A11" s="347">
        <v>2</v>
      </c>
      <c r="B11" s="346">
        <v>509008</v>
      </c>
      <c r="C11" s="345" t="s">
        <v>3702</v>
      </c>
      <c r="D11" s="345" t="s">
        <v>3563</v>
      </c>
      <c r="E11" s="344">
        <v>7</v>
      </c>
      <c r="F11" s="344">
        <v>0</v>
      </c>
      <c r="G11" s="343">
        <f t="shared" si="0"/>
        <v>0</v>
      </c>
      <c r="H11" s="342">
        <v>0</v>
      </c>
      <c r="I11" s="341">
        <f t="shared" si="1"/>
        <v>0</v>
      </c>
      <c r="J11" s="340" t="s">
        <v>3559</v>
      </c>
      <c r="K11" s="275" t="s">
        <v>3558</v>
      </c>
      <c r="M11" s="331" t="s">
        <v>3692</v>
      </c>
    </row>
    <row r="12" spans="1:13">
      <c r="A12" s="347">
        <v>3</v>
      </c>
      <c r="B12" s="346">
        <v>509002</v>
      </c>
      <c r="C12" s="345" t="s">
        <v>3701</v>
      </c>
      <c r="D12" s="345" t="s">
        <v>3563</v>
      </c>
      <c r="E12" s="344">
        <v>5</v>
      </c>
      <c r="F12" s="344">
        <v>0</v>
      </c>
      <c r="G12" s="343">
        <f t="shared" si="0"/>
        <v>0</v>
      </c>
      <c r="H12" s="342">
        <v>0</v>
      </c>
      <c r="I12" s="341">
        <f t="shared" si="1"/>
        <v>0</v>
      </c>
      <c r="J12" s="340" t="s">
        <v>3559</v>
      </c>
      <c r="K12" s="275" t="s">
        <v>3558</v>
      </c>
      <c r="M12" s="331" t="s">
        <v>3692</v>
      </c>
    </row>
    <row r="13" spans="1:13">
      <c r="A13" s="347">
        <v>4</v>
      </c>
      <c r="B13" s="346">
        <v>520001</v>
      </c>
      <c r="C13" s="345" t="s">
        <v>3700</v>
      </c>
      <c r="D13" s="345" t="s">
        <v>3563</v>
      </c>
      <c r="E13" s="344">
        <v>2</v>
      </c>
      <c r="F13" s="344">
        <v>0</v>
      </c>
      <c r="G13" s="343">
        <f t="shared" si="0"/>
        <v>0</v>
      </c>
      <c r="H13" s="342">
        <v>0</v>
      </c>
      <c r="I13" s="341">
        <f t="shared" si="1"/>
        <v>0</v>
      </c>
      <c r="J13" s="340" t="s">
        <v>3566</v>
      </c>
      <c r="K13" s="275" t="s">
        <v>3558</v>
      </c>
      <c r="M13" s="331" t="s">
        <v>3692</v>
      </c>
    </row>
    <row r="14" spans="1:13">
      <c r="A14" s="347">
        <v>5</v>
      </c>
      <c r="B14" s="346">
        <v>536110</v>
      </c>
      <c r="C14" s="345" t="s">
        <v>3699</v>
      </c>
      <c r="D14" s="345" t="s">
        <v>3563</v>
      </c>
      <c r="E14" s="344">
        <v>1</v>
      </c>
      <c r="F14" s="344">
        <v>0</v>
      </c>
      <c r="G14" s="343">
        <f t="shared" si="0"/>
        <v>0</v>
      </c>
      <c r="H14" s="342">
        <v>0</v>
      </c>
      <c r="I14" s="341">
        <f t="shared" si="1"/>
        <v>0</v>
      </c>
      <c r="J14" s="340" t="s">
        <v>3566</v>
      </c>
      <c r="K14" s="275" t="s">
        <v>3558</v>
      </c>
      <c r="M14" s="331" t="s">
        <v>3692</v>
      </c>
    </row>
    <row r="15" spans="1:13">
      <c r="A15" s="347">
        <v>6</v>
      </c>
      <c r="B15" s="346">
        <v>551111</v>
      </c>
      <c r="C15" s="345" t="s">
        <v>3698</v>
      </c>
      <c r="D15" s="345" t="s">
        <v>3563</v>
      </c>
      <c r="E15" s="344">
        <v>8</v>
      </c>
      <c r="F15" s="344">
        <v>0</v>
      </c>
      <c r="G15" s="343">
        <f t="shared" si="0"/>
        <v>0</v>
      </c>
      <c r="H15" s="342">
        <v>0</v>
      </c>
      <c r="I15" s="341">
        <f t="shared" si="1"/>
        <v>0</v>
      </c>
      <c r="J15" s="340" t="s">
        <v>3566</v>
      </c>
      <c r="K15" s="275" t="s">
        <v>3558</v>
      </c>
      <c r="M15" s="331" t="s">
        <v>3692</v>
      </c>
    </row>
    <row r="16" spans="1:13">
      <c r="A16" s="347">
        <v>7</v>
      </c>
      <c r="B16" s="346">
        <v>415021</v>
      </c>
      <c r="C16" s="345" t="s">
        <v>3697</v>
      </c>
      <c r="D16" s="345" t="s">
        <v>3563</v>
      </c>
      <c r="E16" s="344">
        <v>7</v>
      </c>
      <c r="F16" s="344">
        <v>0</v>
      </c>
      <c r="G16" s="343">
        <f t="shared" si="0"/>
        <v>0</v>
      </c>
      <c r="H16" s="342">
        <v>0</v>
      </c>
      <c r="I16" s="341">
        <f t="shared" si="1"/>
        <v>0</v>
      </c>
      <c r="J16" s="340" t="s">
        <v>3559</v>
      </c>
      <c r="K16" s="275" t="s">
        <v>3558</v>
      </c>
      <c r="M16" s="331" t="s">
        <v>3692</v>
      </c>
    </row>
    <row r="17" spans="1:13">
      <c r="A17" s="347">
        <v>8</v>
      </c>
      <c r="B17" s="346">
        <v>472206</v>
      </c>
      <c r="C17" s="345" t="s">
        <v>3696</v>
      </c>
      <c r="D17" s="345" t="s">
        <v>3563</v>
      </c>
      <c r="E17" s="344">
        <v>6</v>
      </c>
      <c r="F17" s="344">
        <v>0</v>
      </c>
      <c r="G17" s="343">
        <f t="shared" si="0"/>
        <v>0</v>
      </c>
      <c r="H17" s="342">
        <v>0</v>
      </c>
      <c r="I17" s="341">
        <f t="shared" si="1"/>
        <v>0</v>
      </c>
      <c r="J17" s="340" t="s">
        <v>3559</v>
      </c>
      <c r="K17" s="275" t="s">
        <v>3558</v>
      </c>
      <c r="M17" s="331" t="s">
        <v>3692</v>
      </c>
    </row>
    <row r="18" spans="1:13">
      <c r="A18" s="347">
        <v>9</v>
      </c>
      <c r="B18" s="346">
        <v>715336</v>
      </c>
      <c r="C18" s="345" t="s">
        <v>3695</v>
      </c>
      <c r="D18" s="345" t="s">
        <v>3563</v>
      </c>
      <c r="E18" s="344">
        <v>6</v>
      </c>
      <c r="F18" s="344">
        <v>0</v>
      </c>
      <c r="G18" s="343">
        <f t="shared" si="0"/>
        <v>0</v>
      </c>
      <c r="H18" s="342">
        <v>0</v>
      </c>
      <c r="I18" s="341">
        <f t="shared" si="1"/>
        <v>0</v>
      </c>
      <c r="J18" s="340" t="s">
        <v>3566</v>
      </c>
      <c r="K18" s="275" t="s">
        <v>3558</v>
      </c>
      <c r="M18" s="331" t="s">
        <v>3692</v>
      </c>
    </row>
    <row r="19" spans="1:13">
      <c r="A19" s="347">
        <v>10</v>
      </c>
      <c r="B19" s="346">
        <v>471205</v>
      </c>
      <c r="C19" s="345" t="s">
        <v>3694</v>
      </c>
      <c r="D19" s="345" t="s">
        <v>3563</v>
      </c>
      <c r="E19" s="344">
        <v>1</v>
      </c>
      <c r="F19" s="344">
        <v>0</v>
      </c>
      <c r="G19" s="343">
        <f t="shared" si="0"/>
        <v>0</v>
      </c>
      <c r="H19" s="342">
        <v>0</v>
      </c>
      <c r="I19" s="341">
        <f t="shared" si="1"/>
        <v>0</v>
      </c>
      <c r="J19" s="340" t="s">
        <v>3559</v>
      </c>
      <c r="K19" s="275" t="s">
        <v>3558</v>
      </c>
      <c r="M19" s="331" t="s">
        <v>3692</v>
      </c>
    </row>
    <row r="20" spans="1:13" ht="15.75" thickBot="1">
      <c r="A20" s="339">
        <v>11</v>
      </c>
      <c r="B20" s="338">
        <v>720150</v>
      </c>
      <c r="C20" s="337" t="s">
        <v>3693</v>
      </c>
      <c r="D20" s="337" t="s">
        <v>3563</v>
      </c>
      <c r="E20" s="336">
        <v>1</v>
      </c>
      <c r="F20" s="336">
        <v>0</v>
      </c>
      <c r="G20" s="335">
        <f t="shared" si="0"/>
        <v>0</v>
      </c>
      <c r="H20" s="334">
        <v>0</v>
      </c>
      <c r="I20" s="333">
        <f t="shared" si="1"/>
        <v>0</v>
      </c>
      <c r="J20" s="332" t="s">
        <v>3566</v>
      </c>
      <c r="K20" s="275" t="s">
        <v>3558</v>
      </c>
      <c r="M20" s="331" t="s">
        <v>3692</v>
      </c>
    </row>
    <row r="21" spans="1:13" s="322" customFormat="1" ht="14.25">
      <c r="A21" s="366"/>
      <c r="B21" s="365"/>
      <c r="C21" s="364" t="s">
        <v>3557</v>
      </c>
      <c r="D21" s="364"/>
      <c r="E21" s="363"/>
      <c r="F21" s="363"/>
      <c r="G21" s="362">
        <f>SUM(G10:G20)</f>
        <v>0</v>
      </c>
      <c r="H21" s="361"/>
      <c r="I21" s="360">
        <f>SUM(I10:I20)</f>
        <v>0</v>
      </c>
      <c r="J21" s="359"/>
      <c r="M21" s="358" t="s">
        <v>3692</v>
      </c>
    </row>
    <row r="22" spans="1:13" s="348" customFormat="1" ht="20.100000000000001" customHeight="1">
      <c r="A22" s="357" t="s">
        <v>3691</v>
      </c>
      <c r="B22" s="356"/>
      <c r="C22" s="355"/>
      <c r="D22" s="355"/>
      <c r="E22" s="354"/>
      <c r="F22" s="354"/>
      <c r="G22" s="353"/>
      <c r="H22" s="352"/>
      <c r="I22" s="351"/>
      <c r="J22" s="350"/>
      <c r="M22" s="349"/>
    </row>
    <row r="23" spans="1:13">
      <c r="A23" s="347">
        <v>12</v>
      </c>
      <c r="B23" s="346">
        <v>410130</v>
      </c>
      <c r="C23" s="345" t="s">
        <v>3690</v>
      </c>
      <c r="D23" s="367"/>
      <c r="E23" s="344">
        <v>23</v>
      </c>
      <c r="F23" s="344">
        <v>0</v>
      </c>
      <c r="G23" s="343">
        <f t="shared" ref="G23:G54" si="2">E23*F23</f>
        <v>0</v>
      </c>
      <c r="H23" s="342">
        <v>0</v>
      </c>
      <c r="I23" s="341">
        <f t="shared" ref="I23:I54" si="3">E23*H23</f>
        <v>0</v>
      </c>
      <c r="J23" s="368"/>
      <c r="K23" s="275" t="s">
        <v>3558</v>
      </c>
      <c r="M23" s="331" t="s">
        <v>3616</v>
      </c>
    </row>
    <row r="24" spans="1:13">
      <c r="A24" s="347">
        <v>13</v>
      </c>
      <c r="B24" s="346">
        <v>409820</v>
      </c>
      <c r="C24" s="345" t="s">
        <v>3689</v>
      </c>
      <c r="D24" s="345" t="s">
        <v>3563</v>
      </c>
      <c r="E24" s="344">
        <v>23</v>
      </c>
      <c r="F24" s="344">
        <v>0</v>
      </c>
      <c r="G24" s="343">
        <f t="shared" si="2"/>
        <v>0</v>
      </c>
      <c r="H24" s="342">
        <v>0</v>
      </c>
      <c r="I24" s="341">
        <f t="shared" si="3"/>
        <v>0</v>
      </c>
      <c r="J24" s="340" t="s">
        <v>3559</v>
      </c>
      <c r="M24" s="331" t="s">
        <v>3616</v>
      </c>
    </row>
    <row r="25" spans="1:13">
      <c r="A25" s="347">
        <v>14</v>
      </c>
      <c r="B25" s="346">
        <v>410101</v>
      </c>
      <c r="C25" s="345" t="s">
        <v>3679</v>
      </c>
      <c r="D25" s="345" t="s">
        <v>3563</v>
      </c>
      <c r="E25" s="344">
        <v>23</v>
      </c>
      <c r="F25" s="344">
        <v>0</v>
      </c>
      <c r="G25" s="343">
        <f t="shared" si="2"/>
        <v>0</v>
      </c>
      <c r="H25" s="342">
        <v>0</v>
      </c>
      <c r="I25" s="341">
        <f t="shared" si="3"/>
        <v>0</v>
      </c>
      <c r="J25" s="340" t="s">
        <v>3559</v>
      </c>
      <c r="M25" s="331" t="s">
        <v>3616</v>
      </c>
    </row>
    <row r="26" spans="1:13">
      <c r="A26" s="347">
        <v>15</v>
      </c>
      <c r="B26" s="346">
        <v>410150</v>
      </c>
      <c r="C26" s="345" t="s">
        <v>3688</v>
      </c>
      <c r="D26" s="367"/>
      <c r="E26" s="344">
        <v>6</v>
      </c>
      <c r="F26" s="344">
        <v>0</v>
      </c>
      <c r="G26" s="343">
        <f t="shared" si="2"/>
        <v>0</v>
      </c>
      <c r="H26" s="342">
        <v>0</v>
      </c>
      <c r="I26" s="341">
        <f t="shared" si="3"/>
        <v>0</v>
      </c>
      <c r="J26" s="368"/>
      <c r="K26" s="275" t="s">
        <v>3558</v>
      </c>
      <c r="M26" s="331" t="s">
        <v>3616</v>
      </c>
    </row>
    <row r="27" spans="1:13">
      <c r="A27" s="347">
        <v>16</v>
      </c>
      <c r="B27" s="346">
        <v>409826</v>
      </c>
      <c r="C27" s="345" t="s">
        <v>3687</v>
      </c>
      <c r="D27" s="345" t="s">
        <v>3563</v>
      </c>
      <c r="E27" s="344">
        <v>6</v>
      </c>
      <c r="F27" s="344">
        <v>0</v>
      </c>
      <c r="G27" s="343">
        <f t="shared" si="2"/>
        <v>0</v>
      </c>
      <c r="H27" s="342">
        <v>0</v>
      </c>
      <c r="I27" s="341">
        <f t="shared" si="3"/>
        <v>0</v>
      </c>
      <c r="J27" s="340" t="s">
        <v>3559</v>
      </c>
      <c r="M27" s="331" t="s">
        <v>3616</v>
      </c>
    </row>
    <row r="28" spans="1:13">
      <c r="A28" s="347">
        <v>17</v>
      </c>
      <c r="B28" s="346">
        <v>410102</v>
      </c>
      <c r="C28" s="345" t="s">
        <v>3682</v>
      </c>
      <c r="D28" s="345" t="s">
        <v>3563</v>
      </c>
      <c r="E28" s="344">
        <v>6</v>
      </c>
      <c r="F28" s="344">
        <v>0</v>
      </c>
      <c r="G28" s="343">
        <f t="shared" si="2"/>
        <v>0</v>
      </c>
      <c r="H28" s="342">
        <v>0</v>
      </c>
      <c r="I28" s="341">
        <f t="shared" si="3"/>
        <v>0</v>
      </c>
      <c r="J28" s="340" t="s">
        <v>3559</v>
      </c>
      <c r="M28" s="331" t="s">
        <v>3616</v>
      </c>
    </row>
    <row r="29" spans="1:13">
      <c r="A29" s="347">
        <v>18</v>
      </c>
      <c r="B29" s="346">
        <v>410151</v>
      </c>
      <c r="C29" s="345" t="s">
        <v>3686</v>
      </c>
      <c r="D29" s="367"/>
      <c r="E29" s="344">
        <v>20</v>
      </c>
      <c r="F29" s="344">
        <v>0</v>
      </c>
      <c r="G29" s="343">
        <f t="shared" si="2"/>
        <v>0</v>
      </c>
      <c r="H29" s="342">
        <v>0</v>
      </c>
      <c r="I29" s="341">
        <f t="shared" si="3"/>
        <v>0</v>
      </c>
      <c r="J29" s="368"/>
      <c r="K29" s="275" t="s">
        <v>3558</v>
      </c>
      <c r="M29" s="331" t="s">
        <v>3616</v>
      </c>
    </row>
    <row r="30" spans="1:13">
      <c r="A30" s="347">
        <v>19</v>
      </c>
      <c r="B30" s="346">
        <v>409822</v>
      </c>
      <c r="C30" s="345" t="s">
        <v>3685</v>
      </c>
      <c r="D30" s="345" t="s">
        <v>3563</v>
      </c>
      <c r="E30" s="344">
        <v>20</v>
      </c>
      <c r="F30" s="344">
        <v>0</v>
      </c>
      <c r="G30" s="343">
        <f t="shared" si="2"/>
        <v>0</v>
      </c>
      <c r="H30" s="342">
        <v>0</v>
      </c>
      <c r="I30" s="341">
        <f t="shared" si="3"/>
        <v>0</v>
      </c>
      <c r="J30" s="340" t="s">
        <v>3559</v>
      </c>
      <c r="M30" s="331" t="s">
        <v>3616</v>
      </c>
    </row>
    <row r="31" spans="1:13">
      <c r="A31" s="347">
        <v>20</v>
      </c>
      <c r="B31" s="346">
        <v>410101</v>
      </c>
      <c r="C31" s="345" t="s">
        <v>3679</v>
      </c>
      <c r="D31" s="345" t="s">
        <v>3563</v>
      </c>
      <c r="E31" s="344">
        <v>20</v>
      </c>
      <c r="F31" s="344">
        <v>0</v>
      </c>
      <c r="G31" s="343">
        <f t="shared" si="2"/>
        <v>0</v>
      </c>
      <c r="H31" s="342">
        <v>0</v>
      </c>
      <c r="I31" s="341">
        <f t="shared" si="3"/>
        <v>0</v>
      </c>
      <c r="J31" s="340" t="s">
        <v>3559</v>
      </c>
      <c r="M31" s="331" t="s">
        <v>3616</v>
      </c>
    </row>
    <row r="32" spans="1:13">
      <c r="A32" s="347">
        <v>21</v>
      </c>
      <c r="B32" s="346">
        <v>410154</v>
      </c>
      <c r="C32" s="345" t="s">
        <v>3684</v>
      </c>
      <c r="D32" s="367"/>
      <c r="E32" s="344">
        <v>6</v>
      </c>
      <c r="F32" s="344">
        <v>0</v>
      </c>
      <c r="G32" s="343">
        <f t="shared" si="2"/>
        <v>0</v>
      </c>
      <c r="H32" s="342">
        <v>0</v>
      </c>
      <c r="I32" s="341">
        <f t="shared" si="3"/>
        <v>0</v>
      </c>
      <c r="J32" s="368"/>
      <c r="K32" s="275" t="s">
        <v>3558</v>
      </c>
      <c r="M32" s="331" t="s">
        <v>3616</v>
      </c>
    </row>
    <row r="33" spans="1:13">
      <c r="A33" s="347">
        <v>22</v>
      </c>
      <c r="B33" s="346">
        <v>409829</v>
      </c>
      <c r="C33" s="345" t="s">
        <v>3683</v>
      </c>
      <c r="D33" s="345" t="s">
        <v>3563</v>
      </c>
      <c r="E33" s="344">
        <v>6</v>
      </c>
      <c r="F33" s="344">
        <v>0</v>
      </c>
      <c r="G33" s="343">
        <f t="shared" si="2"/>
        <v>0</v>
      </c>
      <c r="H33" s="342">
        <v>0</v>
      </c>
      <c r="I33" s="341">
        <f t="shared" si="3"/>
        <v>0</v>
      </c>
      <c r="J33" s="340" t="s">
        <v>3559</v>
      </c>
      <c r="M33" s="331" t="s">
        <v>3616</v>
      </c>
    </row>
    <row r="34" spans="1:13">
      <c r="A34" s="347">
        <v>23</v>
      </c>
      <c r="B34" s="346">
        <v>410102</v>
      </c>
      <c r="C34" s="345" t="s">
        <v>3682</v>
      </c>
      <c r="D34" s="345" t="s">
        <v>3563</v>
      </c>
      <c r="E34" s="344">
        <v>6</v>
      </c>
      <c r="F34" s="344">
        <v>0</v>
      </c>
      <c r="G34" s="343">
        <f t="shared" si="2"/>
        <v>0</v>
      </c>
      <c r="H34" s="342">
        <v>0</v>
      </c>
      <c r="I34" s="341">
        <f t="shared" si="3"/>
        <v>0</v>
      </c>
      <c r="J34" s="340" t="s">
        <v>3559</v>
      </c>
      <c r="M34" s="331" t="s">
        <v>3616</v>
      </c>
    </row>
    <row r="35" spans="1:13">
      <c r="A35" s="347">
        <v>24</v>
      </c>
      <c r="B35" s="346">
        <v>410155</v>
      </c>
      <c r="C35" s="345" t="s">
        <v>3681</v>
      </c>
      <c r="D35" s="367"/>
      <c r="E35" s="344">
        <v>9</v>
      </c>
      <c r="F35" s="344">
        <v>0</v>
      </c>
      <c r="G35" s="343">
        <f t="shared" si="2"/>
        <v>0</v>
      </c>
      <c r="H35" s="342">
        <v>0</v>
      </c>
      <c r="I35" s="341">
        <f t="shared" si="3"/>
        <v>0</v>
      </c>
      <c r="J35" s="368"/>
      <c r="K35" s="275" t="s">
        <v>3558</v>
      </c>
      <c r="M35" s="331" t="s">
        <v>3616</v>
      </c>
    </row>
    <row r="36" spans="1:13">
      <c r="A36" s="347">
        <v>25</v>
      </c>
      <c r="B36" s="346">
        <v>409824</v>
      </c>
      <c r="C36" s="345" t="s">
        <v>3680</v>
      </c>
      <c r="D36" s="345" t="s">
        <v>3563</v>
      </c>
      <c r="E36" s="344">
        <v>9</v>
      </c>
      <c r="F36" s="344">
        <v>0</v>
      </c>
      <c r="G36" s="343">
        <f t="shared" si="2"/>
        <v>0</v>
      </c>
      <c r="H36" s="342">
        <v>0</v>
      </c>
      <c r="I36" s="341">
        <f t="shared" si="3"/>
        <v>0</v>
      </c>
      <c r="J36" s="340" t="s">
        <v>3559</v>
      </c>
      <c r="M36" s="331" t="s">
        <v>3616</v>
      </c>
    </row>
    <row r="37" spans="1:13">
      <c r="A37" s="347">
        <v>26</v>
      </c>
      <c r="B37" s="346">
        <v>410101</v>
      </c>
      <c r="C37" s="345" t="s">
        <v>3679</v>
      </c>
      <c r="D37" s="345" t="s">
        <v>3563</v>
      </c>
      <c r="E37" s="344">
        <v>9</v>
      </c>
      <c r="F37" s="344">
        <v>0</v>
      </c>
      <c r="G37" s="343">
        <f t="shared" si="2"/>
        <v>0</v>
      </c>
      <c r="H37" s="342">
        <v>0</v>
      </c>
      <c r="I37" s="341">
        <f t="shared" si="3"/>
        <v>0</v>
      </c>
      <c r="J37" s="340" t="s">
        <v>3559</v>
      </c>
      <c r="M37" s="331" t="s">
        <v>3616</v>
      </c>
    </row>
    <row r="38" spans="1:13">
      <c r="A38" s="347">
        <v>27</v>
      </c>
      <c r="B38" s="346">
        <v>410161</v>
      </c>
      <c r="C38" s="345" t="s">
        <v>3678</v>
      </c>
      <c r="D38" s="367"/>
      <c r="E38" s="344">
        <v>13</v>
      </c>
      <c r="F38" s="344">
        <v>0</v>
      </c>
      <c r="G38" s="343">
        <f t="shared" si="2"/>
        <v>0</v>
      </c>
      <c r="H38" s="342">
        <v>0</v>
      </c>
      <c r="I38" s="341">
        <f t="shared" si="3"/>
        <v>0</v>
      </c>
      <c r="J38" s="368"/>
      <c r="K38" s="275" t="s">
        <v>3558</v>
      </c>
      <c r="M38" s="331" t="s">
        <v>3616</v>
      </c>
    </row>
    <row r="39" spans="1:13">
      <c r="A39" s="347">
        <v>28</v>
      </c>
      <c r="B39" s="346">
        <v>409828</v>
      </c>
      <c r="C39" s="345" t="s">
        <v>3677</v>
      </c>
      <c r="D39" s="345" t="s">
        <v>3563</v>
      </c>
      <c r="E39" s="344">
        <v>13</v>
      </c>
      <c r="F39" s="344">
        <v>0</v>
      </c>
      <c r="G39" s="343">
        <f t="shared" si="2"/>
        <v>0</v>
      </c>
      <c r="H39" s="342">
        <v>0</v>
      </c>
      <c r="I39" s="341">
        <f t="shared" si="3"/>
        <v>0</v>
      </c>
      <c r="J39" s="340" t="s">
        <v>3559</v>
      </c>
      <c r="M39" s="331" t="s">
        <v>3616</v>
      </c>
    </row>
    <row r="40" spans="1:13">
      <c r="A40" s="347">
        <v>29</v>
      </c>
      <c r="B40" s="346">
        <v>409900</v>
      </c>
      <c r="C40" s="345" t="s">
        <v>3676</v>
      </c>
      <c r="D40" s="345" t="s">
        <v>3563</v>
      </c>
      <c r="E40" s="344">
        <v>13</v>
      </c>
      <c r="F40" s="344">
        <v>0</v>
      </c>
      <c r="G40" s="343">
        <f t="shared" si="2"/>
        <v>0</v>
      </c>
      <c r="H40" s="342">
        <v>0</v>
      </c>
      <c r="I40" s="341">
        <f t="shared" si="3"/>
        <v>0</v>
      </c>
      <c r="J40" s="340" t="s">
        <v>3559</v>
      </c>
      <c r="M40" s="331" t="s">
        <v>3616</v>
      </c>
    </row>
    <row r="41" spans="1:13">
      <c r="A41" s="347">
        <v>30</v>
      </c>
      <c r="B41" s="346">
        <v>410103</v>
      </c>
      <c r="C41" s="345" t="s">
        <v>3675</v>
      </c>
      <c r="D41" s="345" t="s">
        <v>3563</v>
      </c>
      <c r="E41" s="344">
        <v>13</v>
      </c>
      <c r="F41" s="344">
        <v>0</v>
      </c>
      <c r="G41" s="343">
        <f t="shared" si="2"/>
        <v>0</v>
      </c>
      <c r="H41" s="342">
        <v>0</v>
      </c>
      <c r="I41" s="341">
        <f t="shared" si="3"/>
        <v>0</v>
      </c>
      <c r="J41" s="340" t="s">
        <v>3559</v>
      </c>
      <c r="M41" s="331" t="s">
        <v>3616</v>
      </c>
    </row>
    <row r="42" spans="1:13">
      <c r="A42" s="347">
        <v>31</v>
      </c>
      <c r="B42" s="346">
        <v>410901</v>
      </c>
      <c r="C42" s="345" t="s">
        <v>3674</v>
      </c>
      <c r="D42" s="345" t="s">
        <v>3563</v>
      </c>
      <c r="E42" s="344">
        <v>4</v>
      </c>
      <c r="F42" s="344">
        <v>0</v>
      </c>
      <c r="G42" s="343">
        <f t="shared" si="2"/>
        <v>0</v>
      </c>
      <c r="H42" s="342">
        <v>0</v>
      </c>
      <c r="I42" s="341">
        <f t="shared" si="3"/>
        <v>0</v>
      </c>
      <c r="J42" s="340" t="s">
        <v>3559</v>
      </c>
      <c r="K42" s="275" t="s">
        <v>3558</v>
      </c>
      <c r="M42" s="331" t="s">
        <v>3616</v>
      </c>
    </row>
    <row r="43" spans="1:13">
      <c r="A43" s="347">
        <v>32</v>
      </c>
      <c r="B43" s="346">
        <v>410903</v>
      </c>
      <c r="C43" s="345" t="s">
        <v>3673</v>
      </c>
      <c r="D43" s="345" t="s">
        <v>3563</v>
      </c>
      <c r="E43" s="344">
        <v>5</v>
      </c>
      <c r="F43" s="344">
        <v>0</v>
      </c>
      <c r="G43" s="343">
        <f t="shared" si="2"/>
        <v>0</v>
      </c>
      <c r="H43" s="342">
        <v>0</v>
      </c>
      <c r="I43" s="341">
        <f t="shared" si="3"/>
        <v>0</v>
      </c>
      <c r="J43" s="340" t="s">
        <v>3559</v>
      </c>
      <c r="K43" s="275" t="s">
        <v>3558</v>
      </c>
      <c r="M43" s="331" t="s">
        <v>3616</v>
      </c>
    </row>
    <row r="44" spans="1:13">
      <c r="A44" s="347">
        <v>33</v>
      </c>
      <c r="B44" s="346">
        <v>420002</v>
      </c>
      <c r="C44" s="345" t="s">
        <v>3672</v>
      </c>
      <c r="D44" s="345" t="s">
        <v>3563</v>
      </c>
      <c r="E44" s="344">
        <v>117</v>
      </c>
      <c r="F44" s="344">
        <v>0</v>
      </c>
      <c r="G44" s="343">
        <f t="shared" si="2"/>
        <v>0</v>
      </c>
      <c r="H44" s="342">
        <v>0</v>
      </c>
      <c r="I44" s="341">
        <f t="shared" si="3"/>
        <v>0</v>
      </c>
      <c r="J44" s="340" t="s">
        <v>3559</v>
      </c>
      <c r="K44" s="275" t="s">
        <v>3558</v>
      </c>
      <c r="M44" s="331" t="s">
        <v>3616</v>
      </c>
    </row>
    <row r="45" spans="1:13">
      <c r="A45" s="347">
        <v>34</v>
      </c>
      <c r="B45" s="346">
        <v>420011</v>
      </c>
      <c r="C45" s="345" t="s">
        <v>3671</v>
      </c>
      <c r="D45" s="345" t="s">
        <v>3563</v>
      </c>
      <c r="E45" s="344">
        <v>109</v>
      </c>
      <c r="F45" s="344">
        <v>0</v>
      </c>
      <c r="G45" s="343">
        <f t="shared" si="2"/>
        <v>0</v>
      </c>
      <c r="H45" s="342">
        <v>0</v>
      </c>
      <c r="I45" s="341">
        <f t="shared" si="3"/>
        <v>0</v>
      </c>
      <c r="J45" s="340" t="s">
        <v>3559</v>
      </c>
      <c r="K45" s="275" t="s">
        <v>3558</v>
      </c>
      <c r="M45" s="331" t="s">
        <v>3616</v>
      </c>
    </row>
    <row r="46" spans="1:13">
      <c r="A46" s="347">
        <v>35</v>
      </c>
      <c r="B46" s="346">
        <v>420005</v>
      </c>
      <c r="C46" s="345" t="s">
        <v>3670</v>
      </c>
      <c r="D46" s="345" t="s">
        <v>3563</v>
      </c>
      <c r="E46" s="344">
        <v>13</v>
      </c>
      <c r="F46" s="344">
        <v>0</v>
      </c>
      <c r="G46" s="343">
        <f t="shared" si="2"/>
        <v>0</v>
      </c>
      <c r="H46" s="342">
        <v>0</v>
      </c>
      <c r="I46" s="341">
        <f t="shared" si="3"/>
        <v>0</v>
      </c>
      <c r="J46" s="340" t="s">
        <v>3559</v>
      </c>
      <c r="K46" s="275" t="s">
        <v>3558</v>
      </c>
      <c r="M46" s="331" t="s">
        <v>3616</v>
      </c>
    </row>
    <row r="47" spans="1:13">
      <c r="A47" s="347">
        <v>36</v>
      </c>
      <c r="B47" s="346">
        <v>420061</v>
      </c>
      <c r="C47" s="345" t="s">
        <v>3669</v>
      </c>
      <c r="D47" s="367"/>
      <c r="E47" s="344">
        <v>13</v>
      </c>
      <c r="F47" s="344">
        <v>0</v>
      </c>
      <c r="G47" s="343">
        <f t="shared" si="2"/>
        <v>0</v>
      </c>
      <c r="H47" s="342">
        <v>0</v>
      </c>
      <c r="I47" s="341">
        <f t="shared" si="3"/>
        <v>0</v>
      </c>
      <c r="J47" s="340" t="s">
        <v>3559</v>
      </c>
      <c r="K47" s="275" t="s">
        <v>3558</v>
      </c>
      <c r="M47" s="331" t="s">
        <v>3616</v>
      </c>
    </row>
    <row r="48" spans="1:13">
      <c r="A48" s="347">
        <v>37</v>
      </c>
      <c r="B48" s="346">
        <v>420031</v>
      </c>
      <c r="C48" s="345" t="s">
        <v>3668</v>
      </c>
      <c r="D48" s="345" t="s">
        <v>3563</v>
      </c>
      <c r="E48" s="344">
        <v>13</v>
      </c>
      <c r="F48" s="344">
        <v>0</v>
      </c>
      <c r="G48" s="343">
        <f t="shared" si="2"/>
        <v>0</v>
      </c>
      <c r="H48" s="342">
        <v>0</v>
      </c>
      <c r="I48" s="341">
        <f t="shared" si="3"/>
        <v>0</v>
      </c>
      <c r="J48" s="340" t="s">
        <v>3559</v>
      </c>
      <c r="M48" s="331" t="s">
        <v>3616</v>
      </c>
    </row>
    <row r="49" spans="1:13">
      <c r="A49" s="347">
        <v>38</v>
      </c>
      <c r="B49" s="346">
        <v>420050</v>
      </c>
      <c r="C49" s="345" t="s">
        <v>3667</v>
      </c>
      <c r="D49" s="345" t="s">
        <v>3563</v>
      </c>
      <c r="E49" s="344">
        <v>13</v>
      </c>
      <c r="F49" s="344">
        <v>0</v>
      </c>
      <c r="G49" s="343">
        <f t="shared" si="2"/>
        <v>0</v>
      </c>
      <c r="H49" s="342">
        <v>0</v>
      </c>
      <c r="I49" s="341">
        <f t="shared" si="3"/>
        <v>0</v>
      </c>
      <c r="J49" s="340" t="s">
        <v>3559</v>
      </c>
      <c r="M49" s="331" t="s">
        <v>3616</v>
      </c>
    </row>
    <row r="50" spans="1:13">
      <c r="A50" s="347">
        <v>39</v>
      </c>
      <c r="B50" s="346">
        <v>420086</v>
      </c>
      <c r="C50" s="345" t="s">
        <v>3666</v>
      </c>
      <c r="D50" s="367"/>
      <c r="E50" s="344">
        <v>13</v>
      </c>
      <c r="F50" s="344">
        <v>0</v>
      </c>
      <c r="G50" s="343">
        <f t="shared" si="2"/>
        <v>0</v>
      </c>
      <c r="H50" s="342">
        <v>0</v>
      </c>
      <c r="I50" s="341">
        <f t="shared" si="3"/>
        <v>0</v>
      </c>
      <c r="J50" s="340" t="s">
        <v>3559</v>
      </c>
      <c r="K50" s="275" t="s">
        <v>3558</v>
      </c>
      <c r="M50" s="331" t="s">
        <v>3616</v>
      </c>
    </row>
    <row r="51" spans="1:13">
      <c r="A51" s="347">
        <v>40</v>
      </c>
      <c r="B51" s="346">
        <v>420053</v>
      </c>
      <c r="C51" s="345" t="s">
        <v>3665</v>
      </c>
      <c r="D51" s="345" t="s">
        <v>3563</v>
      </c>
      <c r="E51" s="344">
        <v>13</v>
      </c>
      <c r="F51" s="344">
        <v>0</v>
      </c>
      <c r="G51" s="343">
        <f t="shared" si="2"/>
        <v>0</v>
      </c>
      <c r="H51" s="342">
        <v>0</v>
      </c>
      <c r="I51" s="341">
        <f t="shared" si="3"/>
        <v>0</v>
      </c>
      <c r="J51" s="340" t="s">
        <v>3559</v>
      </c>
      <c r="M51" s="331" t="s">
        <v>3616</v>
      </c>
    </row>
    <row r="52" spans="1:13">
      <c r="A52" s="347">
        <v>41</v>
      </c>
      <c r="B52" s="346">
        <v>420204</v>
      </c>
      <c r="C52" s="345" t="s">
        <v>3664</v>
      </c>
      <c r="D52" s="345" t="s">
        <v>3563</v>
      </c>
      <c r="E52" s="344">
        <v>26</v>
      </c>
      <c r="F52" s="344">
        <v>0</v>
      </c>
      <c r="G52" s="343">
        <f t="shared" si="2"/>
        <v>0</v>
      </c>
      <c r="H52" s="342">
        <v>0</v>
      </c>
      <c r="I52" s="341">
        <f t="shared" si="3"/>
        <v>0</v>
      </c>
      <c r="J52" s="340" t="s">
        <v>3559</v>
      </c>
      <c r="M52" s="331" t="s">
        <v>3616</v>
      </c>
    </row>
    <row r="53" spans="1:13">
      <c r="A53" s="347">
        <v>42</v>
      </c>
      <c r="B53" s="346">
        <v>420212</v>
      </c>
      <c r="C53" s="345" t="s">
        <v>3663</v>
      </c>
      <c r="D53" s="345" t="s">
        <v>3563</v>
      </c>
      <c r="E53" s="344">
        <v>13</v>
      </c>
      <c r="F53" s="344">
        <v>0</v>
      </c>
      <c r="G53" s="343">
        <f t="shared" si="2"/>
        <v>0</v>
      </c>
      <c r="H53" s="342">
        <v>0</v>
      </c>
      <c r="I53" s="341">
        <f t="shared" si="3"/>
        <v>0</v>
      </c>
      <c r="J53" s="340" t="s">
        <v>3559</v>
      </c>
      <c r="M53" s="331" t="s">
        <v>3616</v>
      </c>
    </row>
    <row r="54" spans="1:13">
      <c r="A54" s="347">
        <v>43</v>
      </c>
      <c r="B54" s="346">
        <v>420902</v>
      </c>
      <c r="C54" s="345" t="s">
        <v>3662</v>
      </c>
      <c r="D54" s="345" t="s">
        <v>3563</v>
      </c>
      <c r="E54" s="344">
        <v>18</v>
      </c>
      <c r="F54" s="344">
        <v>0</v>
      </c>
      <c r="G54" s="343">
        <f t="shared" si="2"/>
        <v>0</v>
      </c>
      <c r="H54" s="342">
        <v>0</v>
      </c>
      <c r="I54" s="341">
        <f t="shared" si="3"/>
        <v>0</v>
      </c>
      <c r="J54" s="340" t="s">
        <v>3559</v>
      </c>
      <c r="K54" s="275" t="s">
        <v>3558</v>
      </c>
      <c r="M54" s="331" t="s">
        <v>3616</v>
      </c>
    </row>
    <row r="55" spans="1:13">
      <c r="A55" s="347">
        <v>44</v>
      </c>
      <c r="B55" s="346">
        <v>420091</v>
      </c>
      <c r="C55" s="345" t="s">
        <v>3661</v>
      </c>
      <c r="D55" s="345" t="s">
        <v>3563</v>
      </c>
      <c r="E55" s="344">
        <v>94</v>
      </c>
      <c r="F55" s="344">
        <v>0</v>
      </c>
      <c r="G55" s="343">
        <f t="shared" ref="G55:G86" si="4">E55*F55</f>
        <v>0</v>
      </c>
      <c r="H55" s="342">
        <v>0</v>
      </c>
      <c r="I55" s="341">
        <f t="shared" ref="I55:I86" si="5">E55*H55</f>
        <v>0</v>
      </c>
      <c r="J55" s="340" t="s">
        <v>3559</v>
      </c>
      <c r="K55" s="275" t="s">
        <v>3558</v>
      </c>
      <c r="M55" s="331" t="s">
        <v>3616</v>
      </c>
    </row>
    <row r="56" spans="1:13">
      <c r="A56" s="347">
        <v>45</v>
      </c>
      <c r="B56" s="346">
        <v>420092</v>
      </c>
      <c r="C56" s="345" t="s">
        <v>3660</v>
      </c>
      <c r="D56" s="345" t="s">
        <v>3563</v>
      </c>
      <c r="E56" s="344">
        <v>31</v>
      </c>
      <c r="F56" s="344">
        <v>0</v>
      </c>
      <c r="G56" s="343">
        <f t="shared" si="4"/>
        <v>0</v>
      </c>
      <c r="H56" s="342">
        <v>0</v>
      </c>
      <c r="I56" s="341">
        <f t="shared" si="5"/>
        <v>0</v>
      </c>
      <c r="J56" s="340" t="s">
        <v>3559</v>
      </c>
      <c r="K56" s="275" t="s">
        <v>3558</v>
      </c>
      <c r="M56" s="331" t="s">
        <v>3616</v>
      </c>
    </row>
    <row r="57" spans="1:13">
      <c r="A57" s="347">
        <v>46</v>
      </c>
      <c r="B57" s="346">
        <v>420093</v>
      </c>
      <c r="C57" s="345" t="s">
        <v>3659</v>
      </c>
      <c r="D57" s="345" t="s">
        <v>3563</v>
      </c>
      <c r="E57" s="344">
        <v>16</v>
      </c>
      <c r="F57" s="344">
        <v>0</v>
      </c>
      <c r="G57" s="343">
        <f t="shared" si="4"/>
        <v>0</v>
      </c>
      <c r="H57" s="342">
        <v>0</v>
      </c>
      <c r="I57" s="341">
        <f t="shared" si="5"/>
        <v>0</v>
      </c>
      <c r="J57" s="340" t="s">
        <v>3559</v>
      </c>
      <c r="K57" s="275" t="s">
        <v>3558</v>
      </c>
      <c r="M57" s="331" t="s">
        <v>3616</v>
      </c>
    </row>
    <row r="58" spans="1:13">
      <c r="A58" s="347">
        <v>47</v>
      </c>
      <c r="B58" s="346">
        <v>420094</v>
      </c>
      <c r="C58" s="345" t="s">
        <v>3658</v>
      </c>
      <c r="D58" s="345" t="s">
        <v>3563</v>
      </c>
      <c r="E58" s="344">
        <v>15</v>
      </c>
      <c r="F58" s="344">
        <v>0</v>
      </c>
      <c r="G58" s="343">
        <f t="shared" si="4"/>
        <v>0</v>
      </c>
      <c r="H58" s="342">
        <v>0</v>
      </c>
      <c r="I58" s="341">
        <f t="shared" si="5"/>
        <v>0</v>
      </c>
      <c r="J58" s="340" t="s">
        <v>3559</v>
      </c>
      <c r="K58" s="275" t="s">
        <v>3558</v>
      </c>
      <c r="M58" s="331" t="s">
        <v>3616</v>
      </c>
    </row>
    <row r="59" spans="1:13">
      <c r="A59" s="347">
        <v>48</v>
      </c>
      <c r="B59" s="346">
        <v>418112</v>
      </c>
      <c r="C59" s="345" t="s">
        <v>3657</v>
      </c>
      <c r="D59" s="345" t="s">
        <v>3563</v>
      </c>
      <c r="E59" s="344">
        <v>8</v>
      </c>
      <c r="F59" s="344">
        <v>0</v>
      </c>
      <c r="G59" s="343">
        <f t="shared" si="4"/>
        <v>0</v>
      </c>
      <c r="H59" s="342">
        <v>0</v>
      </c>
      <c r="I59" s="341">
        <f t="shared" si="5"/>
        <v>0</v>
      </c>
      <c r="J59" s="340" t="s">
        <v>3559</v>
      </c>
      <c r="K59" s="275" t="s">
        <v>3558</v>
      </c>
      <c r="M59" s="331" t="s">
        <v>3616</v>
      </c>
    </row>
    <row r="60" spans="1:13">
      <c r="A60" s="347">
        <v>49</v>
      </c>
      <c r="B60" s="346">
        <v>591121</v>
      </c>
      <c r="C60" s="345" t="s">
        <v>3656</v>
      </c>
      <c r="D60" s="345" t="s">
        <v>3563</v>
      </c>
      <c r="E60" s="344">
        <v>1</v>
      </c>
      <c r="F60" s="344">
        <v>0</v>
      </c>
      <c r="G60" s="343">
        <f t="shared" si="4"/>
        <v>0</v>
      </c>
      <c r="H60" s="342">
        <v>0</v>
      </c>
      <c r="I60" s="341">
        <f t="shared" si="5"/>
        <v>0</v>
      </c>
      <c r="J60" s="340" t="s">
        <v>3566</v>
      </c>
      <c r="M60" s="331" t="s">
        <v>3616</v>
      </c>
    </row>
    <row r="61" spans="1:13">
      <c r="A61" s="347">
        <v>50</v>
      </c>
      <c r="B61" s="346">
        <v>591111</v>
      </c>
      <c r="C61" s="345" t="s">
        <v>3655</v>
      </c>
      <c r="D61" s="345" t="s">
        <v>3563</v>
      </c>
      <c r="E61" s="344">
        <v>8</v>
      </c>
      <c r="F61" s="344">
        <v>0</v>
      </c>
      <c r="G61" s="343">
        <f t="shared" si="4"/>
        <v>0</v>
      </c>
      <c r="H61" s="342">
        <v>0</v>
      </c>
      <c r="I61" s="341">
        <f t="shared" si="5"/>
        <v>0</v>
      </c>
      <c r="J61" s="340" t="s">
        <v>3566</v>
      </c>
      <c r="M61" s="331" t="s">
        <v>3616</v>
      </c>
    </row>
    <row r="62" spans="1:13">
      <c r="A62" s="347">
        <v>51</v>
      </c>
      <c r="B62" s="346">
        <v>31010335</v>
      </c>
      <c r="C62" s="345" t="s">
        <v>3654</v>
      </c>
      <c r="D62" s="345" t="s">
        <v>3563</v>
      </c>
      <c r="E62" s="344">
        <v>6</v>
      </c>
      <c r="F62" s="344">
        <v>0</v>
      </c>
      <c r="G62" s="343">
        <f t="shared" si="4"/>
        <v>0</v>
      </c>
      <c r="H62" s="342">
        <v>0</v>
      </c>
      <c r="I62" s="341">
        <f t="shared" si="5"/>
        <v>0</v>
      </c>
      <c r="J62" s="340" t="s">
        <v>3559</v>
      </c>
      <c r="K62" s="275" t="s">
        <v>3558</v>
      </c>
      <c r="M62" s="331" t="s">
        <v>3616</v>
      </c>
    </row>
    <row r="63" spans="1:13">
      <c r="A63" s="347">
        <v>52</v>
      </c>
      <c r="B63" s="346">
        <v>80010085</v>
      </c>
      <c r="C63" s="345" t="s">
        <v>3653</v>
      </c>
      <c r="D63" s="345" t="s">
        <v>3563</v>
      </c>
      <c r="E63" s="344">
        <v>6</v>
      </c>
      <c r="F63" s="344">
        <v>0</v>
      </c>
      <c r="G63" s="343">
        <f t="shared" si="4"/>
        <v>0</v>
      </c>
      <c r="H63" s="342">
        <v>0</v>
      </c>
      <c r="I63" s="341">
        <f t="shared" si="5"/>
        <v>0</v>
      </c>
      <c r="J63" s="340" t="s">
        <v>3559</v>
      </c>
      <c r="K63" s="275" t="s">
        <v>3558</v>
      </c>
      <c r="M63" s="331" t="s">
        <v>3616</v>
      </c>
    </row>
    <row r="64" spans="1:13">
      <c r="A64" s="347">
        <v>53</v>
      </c>
      <c r="B64" s="346">
        <v>95342627</v>
      </c>
      <c r="C64" s="345" t="s">
        <v>3652</v>
      </c>
      <c r="D64" s="345" t="s">
        <v>3563</v>
      </c>
      <c r="E64" s="344">
        <v>2</v>
      </c>
      <c r="F64" s="344">
        <v>0</v>
      </c>
      <c r="G64" s="343">
        <f t="shared" si="4"/>
        <v>0</v>
      </c>
      <c r="H64" s="342">
        <v>0</v>
      </c>
      <c r="I64" s="341">
        <f t="shared" si="5"/>
        <v>0</v>
      </c>
      <c r="J64" s="340" t="s">
        <v>3559</v>
      </c>
      <c r="K64" s="275" t="s">
        <v>3558</v>
      </c>
      <c r="M64" s="331" t="s">
        <v>3616</v>
      </c>
    </row>
    <row r="65" spans="1:13">
      <c r="A65" s="347">
        <v>54</v>
      </c>
      <c r="B65" s="346">
        <v>435162</v>
      </c>
      <c r="C65" s="345" t="s">
        <v>3651</v>
      </c>
      <c r="D65" s="345" t="s">
        <v>3563</v>
      </c>
      <c r="E65" s="344">
        <v>6</v>
      </c>
      <c r="F65" s="344">
        <v>0</v>
      </c>
      <c r="G65" s="343">
        <f t="shared" si="4"/>
        <v>0</v>
      </c>
      <c r="H65" s="342">
        <v>0</v>
      </c>
      <c r="I65" s="341">
        <f t="shared" si="5"/>
        <v>0</v>
      </c>
      <c r="J65" s="340" t="s">
        <v>3559</v>
      </c>
      <c r="K65" s="275" t="s">
        <v>3558</v>
      </c>
      <c r="M65" s="331" t="s">
        <v>3616</v>
      </c>
    </row>
    <row r="66" spans="1:13">
      <c r="A66" s="347">
        <v>55</v>
      </c>
      <c r="B66" s="346">
        <v>435161</v>
      </c>
      <c r="C66" s="345" t="s">
        <v>3650</v>
      </c>
      <c r="D66" s="345" t="s">
        <v>3563</v>
      </c>
      <c r="E66" s="344">
        <v>1</v>
      </c>
      <c r="F66" s="344">
        <v>0</v>
      </c>
      <c r="G66" s="343">
        <f t="shared" si="4"/>
        <v>0</v>
      </c>
      <c r="H66" s="342">
        <v>0</v>
      </c>
      <c r="I66" s="341">
        <f t="shared" si="5"/>
        <v>0</v>
      </c>
      <c r="J66" s="340" t="s">
        <v>3559</v>
      </c>
      <c r="K66" s="275" t="s">
        <v>3558</v>
      </c>
      <c r="M66" s="331" t="s">
        <v>3616</v>
      </c>
    </row>
    <row r="67" spans="1:13">
      <c r="A67" s="347">
        <v>56</v>
      </c>
      <c r="B67" s="346">
        <v>435174</v>
      </c>
      <c r="C67" s="345" t="s">
        <v>3649</v>
      </c>
      <c r="D67" s="345" t="s">
        <v>3563</v>
      </c>
      <c r="E67" s="344">
        <v>6</v>
      </c>
      <c r="F67" s="344">
        <v>0</v>
      </c>
      <c r="G67" s="343">
        <f t="shared" si="4"/>
        <v>0</v>
      </c>
      <c r="H67" s="342">
        <v>0</v>
      </c>
      <c r="I67" s="341">
        <f t="shared" si="5"/>
        <v>0</v>
      </c>
      <c r="J67" s="340" t="s">
        <v>3559</v>
      </c>
      <c r="K67" s="275" t="s">
        <v>3558</v>
      </c>
      <c r="M67" s="331" t="s">
        <v>3616</v>
      </c>
    </row>
    <row r="68" spans="1:13">
      <c r="A68" s="347">
        <v>57</v>
      </c>
      <c r="B68" s="346">
        <v>438711</v>
      </c>
      <c r="C68" s="345" t="s">
        <v>3648</v>
      </c>
      <c r="D68" s="345" t="s">
        <v>3563</v>
      </c>
      <c r="E68" s="344">
        <v>6</v>
      </c>
      <c r="F68" s="344">
        <v>0</v>
      </c>
      <c r="G68" s="343">
        <f t="shared" si="4"/>
        <v>0</v>
      </c>
      <c r="H68" s="342">
        <v>0</v>
      </c>
      <c r="I68" s="341">
        <f t="shared" si="5"/>
        <v>0</v>
      </c>
      <c r="J68" s="340" t="s">
        <v>3559</v>
      </c>
      <c r="K68" s="275" t="s">
        <v>3558</v>
      </c>
      <c r="M68" s="331" t="s">
        <v>3616</v>
      </c>
    </row>
    <row r="69" spans="1:13">
      <c r="A69" s="347">
        <v>58</v>
      </c>
      <c r="B69" s="346">
        <v>438421</v>
      </c>
      <c r="C69" s="345" t="s">
        <v>3618</v>
      </c>
      <c r="D69" s="345" t="s">
        <v>3563</v>
      </c>
      <c r="E69" s="344">
        <v>1</v>
      </c>
      <c r="F69" s="344">
        <v>0</v>
      </c>
      <c r="G69" s="343">
        <f t="shared" si="4"/>
        <v>0</v>
      </c>
      <c r="H69" s="342">
        <v>0</v>
      </c>
      <c r="I69" s="341">
        <f t="shared" si="5"/>
        <v>0</v>
      </c>
      <c r="J69" s="340" t="s">
        <v>3559</v>
      </c>
      <c r="K69" s="275" t="s">
        <v>3558</v>
      </c>
      <c r="M69" s="331" t="s">
        <v>3616</v>
      </c>
    </row>
    <row r="70" spans="1:13">
      <c r="A70" s="347">
        <v>59</v>
      </c>
      <c r="B70" s="346">
        <v>434062</v>
      </c>
      <c r="C70" s="345" t="s">
        <v>3647</v>
      </c>
      <c r="D70" s="345" t="s">
        <v>3563</v>
      </c>
      <c r="E70" s="344">
        <v>3</v>
      </c>
      <c r="F70" s="344">
        <v>0</v>
      </c>
      <c r="G70" s="343">
        <f t="shared" si="4"/>
        <v>0</v>
      </c>
      <c r="H70" s="342">
        <v>0</v>
      </c>
      <c r="I70" s="341">
        <f t="shared" si="5"/>
        <v>0</v>
      </c>
      <c r="J70" s="340" t="s">
        <v>3559</v>
      </c>
      <c r="K70" s="275" t="s">
        <v>3558</v>
      </c>
      <c r="M70" s="331" t="s">
        <v>3616</v>
      </c>
    </row>
    <row r="71" spans="1:13">
      <c r="A71" s="347">
        <v>60</v>
      </c>
      <c r="B71" s="346">
        <v>434063</v>
      </c>
      <c r="C71" s="345" t="s">
        <v>3646</v>
      </c>
      <c r="D71" s="345" t="s">
        <v>3563</v>
      </c>
      <c r="E71" s="344">
        <v>22</v>
      </c>
      <c r="F71" s="344">
        <v>0</v>
      </c>
      <c r="G71" s="343">
        <f t="shared" si="4"/>
        <v>0</v>
      </c>
      <c r="H71" s="342">
        <v>0</v>
      </c>
      <c r="I71" s="341">
        <f t="shared" si="5"/>
        <v>0</v>
      </c>
      <c r="J71" s="340" t="s">
        <v>3559</v>
      </c>
      <c r="K71" s="275" t="s">
        <v>3558</v>
      </c>
      <c r="M71" s="331" t="s">
        <v>3616</v>
      </c>
    </row>
    <row r="72" spans="1:13">
      <c r="A72" s="347">
        <v>61</v>
      </c>
      <c r="B72" s="346">
        <v>434065</v>
      </c>
      <c r="C72" s="345" t="s">
        <v>3645</v>
      </c>
      <c r="D72" s="345" t="s">
        <v>3563</v>
      </c>
      <c r="E72" s="344">
        <v>67</v>
      </c>
      <c r="F72" s="344">
        <v>0</v>
      </c>
      <c r="G72" s="343">
        <f t="shared" si="4"/>
        <v>0</v>
      </c>
      <c r="H72" s="342">
        <v>0</v>
      </c>
      <c r="I72" s="341">
        <f t="shared" si="5"/>
        <v>0</v>
      </c>
      <c r="J72" s="340" t="s">
        <v>3559</v>
      </c>
      <c r="K72" s="275" t="s">
        <v>3558</v>
      </c>
      <c r="M72" s="331" t="s">
        <v>3616</v>
      </c>
    </row>
    <row r="73" spans="1:13">
      <c r="A73" s="347">
        <v>62</v>
      </c>
      <c r="B73" s="346">
        <v>418202</v>
      </c>
      <c r="C73" s="345" t="s">
        <v>3644</v>
      </c>
      <c r="D73" s="345" t="s">
        <v>3563</v>
      </c>
      <c r="E73" s="344">
        <v>1</v>
      </c>
      <c r="F73" s="344">
        <v>0</v>
      </c>
      <c r="G73" s="343">
        <f t="shared" si="4"/>
        <v>0</v>
      </c>
      <c r="H73" s="342">
        <v>0</v>
      </c>
      <c r="I73" s="341">
        <f t="shared" si="5"/>
        <v>0</v>
      </c>
      <c r="J73" s="340" t="s">
        <v>3559</v>
      </c>
      <c r="K73" s="275" t="s">
        <v>3558</v>
      </c>
      <c r="M73" s="331" t="s">
        <v>3616</v>
      </c>
    </row>
    <row r="74" spans="1:13">
      <c r="A74" s="347">
        <v>63</v>
      </c>
      <c r="B74" s="346">
        <v>461121</v>
      </c>
      <c r="C74" s="345" t="s">
        <v>3643</v>
      </c>
      <c r="D74" s="345" t="s">
        <v>3563</v>
      </c>
      <c r="E74" s="344">
        <v>1</v>
      </c>
      <c r="F74" s="344">
        <v>0</v>
      </c>
      <c r="G74" s="343">
        <f t="shared" si="4"/>
        <v>0</v>
      </c>
      <c r="H74" s="342">
        <v>0</v>
      </c>
      <c r="I74" s="341">
        <f t="shared" si="5"/>
        <v>0</v>
      </c>
      <c r="J74" s="340" t="s">
        <v>3559</v>
      </c>
      <c r="K74" s="275" t="s">
        <v>3558</v>
      </c>
      <c r="M74" s="331" t="s">
        <v>3616</v>
      </c>
    </row>
    <row r="75" spans="1:13">
      <c r="A75" s="347">
        <v>64</v>
      </c>
      <c r="B75" s="346">
        <v>489121</v>
      </c>
      <c r="C75" s="345" t="s">
        <v>3642</v>
      </c>
      <c r="D75" s="345" t="s">
        <v>3563</v>
      </c>
      <c r="E75" s="344">
        <v>1</v>
      </c>
      <c r="F75" s="344">
        <v>0</v>
      </c>
      <c r="G75" s="343">
        <f t="shared" si="4"/>
        <v>0</v>
      </c>
      <c r="H75" s="342">
        <v>0</v>
      </c>
      <c r="I75" s="341">
        <f t="shared" si="5"/>
        <v>0</v>
      </c>
      <c r="J75" s="340" t="s">
        <v>3559</v>
      </c>
      <c r="K75" s="275" t="s">
        <v>3558</v>
      </c>
      <c r="M75" s="331" t="s">
        <v>3616</v>
      </c>
    </row>
    <row r="76" spans="1:13">
      <c r="A76" s="347">
        <v>65</v>
      </c>
      <c r="B76" s="346">
        <v>761027</v>
      </c>
      <c r="C76" s="345" t="s">
        <v>3641</v>
      </c>
      <c r="D76" s="345" t="s">
        <v>3563</v>
      </c>
      <c r="E76" s="344">
        <v>2</v>
      </c>
      <c r="F76" s="344">
        <v>0</v>
      </c>
      <c r="G76" s="343">
        <f t="shared" si="4"/>
        <v>0</v>
      </c>
      <c r="H76" s="342">
        <v>0</v>
      </c>
      <c r="I76" s="341">
        <f t="shared" si="5"/>
        <v>0</v>
      </c>
      <c r="J76" s="340" t="s">
        <v>3566</v>
      </c>
      <c r="K76" s="275" t="s">
        <v>3558</v>
      </c>
      <c r="M76" s="331" t="s">
        <v>3616</v>
      </c>
    </row>
    <row r="77" spans="1:13">
      <c r="A77" s="347">
        <v>66</v>
      </c>
      <c r="B77" s="346">
        <v>311212</v>
      </c>
      <c r="C77" s="345" t="s">
        <v>3640</v>
      </c>
      <c r="D77" s="345" t="s">
        <v>3563</v>
      </c>
      <c r="E77" s="344">
        <v>357</v>
      </c>
      <c r="F77" s="344">
        <v>0</v>
      </c>
      <c r="G77" s="343">
        <f t="shared" si="4"/>
        <v>0</v>
      </c>
      <c r="H77" s="342">
        <v>0</v>
      </c>
      <c r="I77" s="341">
        <f t="shared" si="5"/>
        <v>0</v>
      </c>
      <c r="J77" s="340" t="s">
        <v>3559</v>
      </c>
      <c r="K77" s="275" t="s">
        <v>3558</v>
      </c>
      <c r="M77" s="331" t="s">
        <v>3616</v>
      </c>
    </row>
    <row r="78" spans="1:13">
      <c r="A78" s="347">
        <v>67</v>
      </c>
      <c r="B78" s="346">
        <v>311225</v>
      </c>
      <c r="C78" s="345" t="s">
        <v>3639</v>
      </c>
      <c r="D78" s="345" t="s">
        <v>3563</v>
      </c>
      <c r="E78" s="344">
        <v>6</v>
      </c>
      <c r="F78" s="344">
        <v>0</v>
      </c>
      <c r="G78" s="343">
        <f t="shared" si="4"/>
        <v>0</v>
      </c>
      <c r="H78" s="342">
        <v>0</v>
      </c>
      <c r="I78" s="341">
        <f t="shared" si="5"/>
        <v>0</v>
      </c>
      <c r="J78" s="340" t="s">
        <v>3559</v>
      </c>
      <c r="K78" s="275" t="s">
        <v>3558</v>
      </c>
      <c r="M78" s="331" t="s">
        <v>3616</v>
      </c>
    </row>
    <row r="79" spans="1:13">
      <c r="A79" s="347">
        <v>68</v>
      </c>
      <c r="B79" s="346">
        <v>321112</v>
      </c>
      <c r="C79" s="345" t="s">
        <v>3638</v>
      </c>
      <c r="D79" s="345" t="s">
        <v>257</v>
      </c>
      <c r="E79" s="344">
        <v>425</v>
      </c>
      <c r="F79" s="344">
        <v>0</v>
      </c>
      <c r="G79" s="343">
        <f t="shared" si="4"/>
        <v>0</v>
      </c>
      <c r="H79" s="342">
        <v>0</v>
      </c>
      <c r="I79" s="341">
        <f t="shared" si="5"/>
        <v>0</v>
      </c>
      <c r="J79" s="340" t="s">
        <v>3559</v>
      </c>
      <c r="K79" s="275" t="s">
        <v>3558</v>
      </c>
      <c r="M79" s="331" t="s">
        <v>3616</v>
      </c>
    </row>
    <row r="80" spans="1:13">
      <c r="A80" s="347">
        <v>69</v>
      </c>
      <c r="B80" s="346">
        <v>101211</v>
      </c>
      <c r="C80" s="345" t="s">
        <v>3637</v>
      </c>
      <c r="D80" s="345" t="s">
        <v>257</v>
      </c>
      <c r="E80" s="344">
        <v>18</v>
      </c>
      <c r="F80" s="344">
        <v>0</v>
      </c>
      <c r="G80" s="343">
        <f t="shared" si="4"/>
        <v>0</v>
      </c>
      <c r="H80" s="342">
        <v>0</v>
      </c>
      <c r="I80" s="341">
        <f t="shared" si="5"/>
        <v>0</v>
      </c>
      <c r="J80" s="340" t="s">
        <v>3559</v>
      </c>
      <c r="K80" s="275" t="s">
        <v>3558</v>
      </c>
      <c r="M80" s="331" t="s">
        <v>3616</v>
      </c>
    </row>
    <row r="81" spans="1:13">
      <c r="A81" s="347">
        <v>70</v>
      </c>
      <c r="B81" s="346">
        <v>101309</v>
      </c>
      <c r="C81" s="345" t="s">
        <v>3636</v>
      </c>
      <c r="D81" s="345" t="s">
        <v>257</v>
      </c>
      <c r="E81" s="344">
        <v>200</v>
      </c>
      <c r="F81" s="344">
        <v>0</v>
      </c>
      <c r="G81" s="343">
        <f t="shared" si="4"/>
        <v>0</v>
      </c>
      <c r="H81" s="342">
        <v>0</v>
      </c>
      <c r="I81" s="341">
        <f t="shared" si="5"/>
        <v>0</v>
      </c>
      <c r="J81" s="340" t="s">
        <v>3559</v>
      </c>
      <c r="K81" s="275" t="s">
        <v>3558</v>
      </c>
      <c r="M81" s="331" t="s">
        <v>3616</v>
      </c>
    </row>
    <row r="82" spans="1:13">
      <c r="A82" s="347">
        <v>71</v>
      </c>
      <c r="B82" s="346">
        <v>101308</v>
      </c>
      <c r="C82" s="345" t="s">
        <v>3635</v>
      </c>
      <c r="D82" s="345" t="s">
        <v>257</v>
      </c>
      <c r="E82" s="344">
        <v>15</v>
      </c>
      <c r="F82" s="344">
        <v>0</v>
      </c>
      <c r="G82" s="343">
        <f t="shared" si="4"/>
        <v>0</v>
      </c>
      <c r="H82" s="342">
        <v>0</v>
      </c>
      <c r="I82" s="341">
        <f t="shared" si="5"/>
        <v>0</v>
      </c>
      <c r="J82" s="340" t="s">
        <v>3559</v>
      </c>
      <c r="K82" s="275" t="s">
        <v>3558</v>
      </c>
      <c r="M82" s="331" t="s">
        <v>3616</v>
      </c>
    </row>
    <row r="83" spans="1:13">
      <c r="A83" s="347">
        <v>72</v>
      </c>
      <c r="B83" s="346">
        <v>101307</v>
      </c>
      <c r="C83" s="345" t="s">
        <v>3634</v>
      </c>
      <c r="D83" s="345" t="s">
        <v>257</v>
      </c>
      <c r="E83" s="344">
        <v>60</v>
      </c>
      <c r="F83" s="344">
        <v>0</v>
      </c>
      <c r="G83" s="343">
        <f t="shared" si="4"/>
        <v>0</v>
      </c>
      <c r="H83" s="342">
        <v>0</v>
      </c>
      <c r="I83" s="341">
        <f t="shared" si="5"/>
        <v>0</v>
      </c>
      <c r="J83" s="340" t="s">
        <v>3559</v>
      </c>
      <c r="K83" s="275" t="s">
        <v>3558</v>
      </c>
      <c r="M83" s="331" t="s">
        <v>3616</v>
      </c>
    </row>
    <row r="84" spans="1:13">
      <c r="A84" s="347">
        <v>73</v>
      </c>
      <c r="B84" s="346">
        <v>101306</v>
      </c>
      <c r="C84" s="345" t="s">
        <v>3633</v>
      </c>
      <c r="D84" s="345" t="s">
        <v>257</v>
      </c>
      <c r="E84" s="344">
        <v>80</v>
      </c>
      <c r="F84" s="344">
        <v>0</v>
      </c>
      <c r="G84" s="343">
        <f t="shared" si="4"/>
        <v>0</v>
      </c>
      <c r="H84" s="342">
        <v>0</v>
      </c>
      <c r="I84" s="341">
        <f t="shared" si="5"/>
        <v>0</v>
      </c>
      <c r="J84" s="340" t="s">
        <v>3559</v>
      </c>
      <c r="K84" s="275" t="s">
        <v>3558</v>
      </c>
      <c r="M84" s="331" t="s">
        <v>3616</v>
      </c>
    </row>
    <row r="85" spans="1:13">
      <c r="A85" s="347">
        <v>74</v>
      </c>
      <c r="B85" s="346">
        <v>101106</v>
      </c>
      <c r="C85" s="345" t="s">
        <v>3632</v>
      </c>
      <c r="D85" s="345" t="s">
        <v>257</v>
      </c>
      <c r="E85" s="344">
        <v>1950</v>
      </c>
      <c r="F85" s="344">
        <v>0</v>
      </c>
      <c r="G85" s="343">
        <f t="shared" si="4"/>
        <v>0</v>
      </c>
      <c r="H85" s="342">
        <v>0</v>
      </c>
      <c r="I85" s="341">
        <f t="shared" si="5"/>
        <v>0</v>
      </c>
      <c r="J85" s="340" t="s">
        <v>3559</v>
      </c>
      <c r="K85" s="275" t="s">
        <v>3558</v>
      </c>
      <c r="M85" s="331" t="s">
        <v>3616</v>
      </c>
    </row>
    <row r="86" spans="1:13">
      <c r="A86" s="347">
        <v>75</v>
      </c>
      <c r="B86" s="346">
        <v>101105</v>
      </c>
      <c r="C86" s="345" t="s">
        <v>3631</v>
      </c>
      <c r="D86" s="345" t="s">
        <v>257</v>
      </c>
      <c r="E86" s="344">
        <v>880</v>
      </c>
      <c r="F86" s="344">
        <v>0</v>
      </c>
      <c r="G86" s="343">
        <f t="shared" si="4"/>
        <v>0</v>
      </c>
      <c r="H86" s="342">
        <v>0</v>
      </c>
      <c r="I86" s="341">
        <f t="shared" si="5"/>
        <v>0</v>
      </c>
      <c r="J86" s="340" t="s">
        <v>3559</v>
      </c>
      <c r="K86" s="275" t="s">
        <v>3558</v>
      </c>
      <c r="M86" s="331" t="s">
        <v>3616</v>
      </c>
    </row>
    <row r="87" spans="1:13">
      <c r="A87" s="347">
        <v>76</v>
      </c>
      <c r="B87" s="346">
        <v>101105</v>
      </c>
      <c r="C87" s="345" t="s">
        <v>3630</v>
      </c>
      <c r="D87" s="345" t="s">
        <v>257</v>
      </c>
      <c r="E87" s="344">
        <v>190</v>
      </c>
      <c r="F87" s="344">
        <v>0</v>
      </c>
      <c r="G87" s="343">
        <f t="shared" ref="G87:G118" si="6">E87*F87</f>
        <v>0</v>
      </c>
      <c r="H87" s="342">
        <v>0</v>
      </c>
      <c r="I87" s="341">
        <f t="shared" ref="I87:I118" si="7">E87*H87</f>
        <v>0</v>
      </c>
      <c r="J87" s="340" t="s">
        <v>3559</v>
      </c>
      <c r="K87" s="275" t="s">
        <v>3558</v>
      </c>
      <c r="M87" s="331" t="s">
        <v>3616</v>
      </c>
    </row>
    <row r="88" spans="1:13">
      <c r="A88" s="347">
        <v>77</v>
      </c>
      <c r="B88" s="346">
        <v>101005</v>
      </c>
      <c r="C88" s="345" t="s">
        <v>3629</v>
      </c>
      <c r="D88" s="345" t="s">
        <v>257</v>
      </c>
      <c r="E88" s="344">
        <v>75</v>
      </c>
      <c r="F88" s="344">
        <v>0</v>
      </c>
      <c r="G88" s="343">
        <f t="shared" si="6"/>
        <v>0</v>
      </c>
      <c r="H88" s="342">
        <v>0</v>
      </c>
      <c r="I88" s="341">
        <f t="shared" si="7"/>
        <v>0</v>
      </c>
      <c r="J88" s="340" t="s">
        <v>3559</v>
      </c>
      <c r="K88" s="275" t="s">
        <v>3558</v>
      </c>
      <c r="M88" s="331" t="s">
        <v>3616</v>
      </c>
    </row>
    <row r="89" spans="1:13">
      <c r="A89" s="347">
        <v>78</v>
      </c>
      <c r="B89" s="346">
        <v>171109</v>
      </c>
      <c r="C89" s="345" t="s">
        <v>3628</v>
      </c>
      <c r="D89" s="345" t="s">
        <v>257</v>
      </c>
      <c r="E89" s="344">
        <v>200</v>
      </c>
      <c r="F89" s="344">
        <v>0</v>
      </c>
      <c r="G89" s="343">
        <f t="shared" si="6"/>
        <v>0</v>
      </c>
      <c r="H89" s="342">
        <v>0</v>
      </c>
      <c r="I89" s="341">
        <f t="shared" si="7"/>
        <v>0</v>
      </c>
      <c r="J89" s="340" t="s">
        <v>3559</v>
      </c>
      <c r="K89" s="275" t="s">
        <v>3558</v>
      </c>
      <c r="M89" s="331" t="s">
        <v>3616</v>
      </c>
    </row>
    <row r="90" spans="1:13">
      <c r="A90" s="347">
        <v>79</v>
      </c>
      <c r="B90" s="346">
        <v>171108</v>
      </c>
      <c r="C90" s="345" t="s">
        <v>3627</v>
      </c>
      <c r="D90" s="345" t="s">
        <v>257</v>
      </c>
      <c r="E90" s="344">
        <v>155</v>
      </c>
      <c r="F90" s="344">
        <v>0</v>
      </c>
      <c r="G90" s="343">
        <f t="shared" si="6"/>
        <v>0</v>
      </c>
      <c r="H90" s="342">
        <v>0</v>
      </c>
      <c r="I90" s="341">
        <f t="shared" si="7"/>
        <v>0</v>
      </c>
      <c r="J90" s="340" t="s">
        <v>3559</v>
      </c>
      <c r="K90" s="275" t="s">
        <v>3558</v>
      </c>
      <c r="M90" s="331" t="s">
        <v>3616</v>
      </c>
    </row>
    <row r="91" spans="1:13">
      <c r="A91" s="347">
        <v>80</v>
      </c>
      <c r="B91" s="346">
        <v>205303</v>
      </c>
      <c r="C91" s="345" t="s">
        <v>3626</v>
      </c>
      <c r="D91" s="345" t="s">
        <v>257</v>
      </c>
      <c r="E91" s="344">
        <v>160</v>
      </c>
      <c r="F91" s="344">
        <v>0</v>
      </c>
      <c r="G91" s="343">
        <f t="shared" si="6"/>
        <v>0</v>
      </c>
      <c r="H91" s="342">
        <v>0</v>
      </c>
      <c r="I91" s="341">
        <f t="shared" si="7"/>
        <v>0</v>
      </c>
      <c r="J91" s="340" t="s">
        <v>3559</v>
      </c>
      <c r="K91" s="275" t="s">
        <v>3558</v>
      </c>
      <c r="M91" s="331" t="s">
        <v>3616</v>
      </c>
    </row>
    <row r="92" spans="1:13">
      <c r="A92" s="347">
        <v>81</v>
      </c>
      <c r="B92" s="346">
        <v>209392</v>
      </c>
      <c r="C92" s="345" t="s">
        <v>3583</v>
      </c>
      <c r="D92" s="345" t="s">
        <v>257</v>
      </c>
      <c r="E92" s="344">
        <v>125</v>
      </c>
      <c r="F92" s="344">
        <v>0</v>
      </c>
      <c r="G92" s="343">
        <f t="shared" si="6"/>
        <v>0</v>
      </c>
      <c r="H92" s="342">
        <v>0</v>
      </c>
      <c r="I92" s="341">
        <f t="shared" si="7"/>
        <v>0</v>
      </c>
      <c r="J92" s="340" t="s">
        <v>3559</v>
      </c>
      <c r="K92" s="275" t="s">
        <v>3558</v>
      </c>
      <c r="M92" s="331" t="s">
        <v>3616</v>
      </c>
    </row>
    <row r="93" spans="1:13">
      <c r="A93" s="347">
        <v>82</v>
      </c>
      <c r="B93" s="346">
        <v>209403</v>
      </c>
      <c r="C93" s="345" t="s">
        <v>3625</v>
      </c>
      <c r="D93" s="345" t="s">
        <v>257</v>
      </c>
      <c r="E93" s="344">
        <v>195</v>
      </c>
      <c r="F93" s="344">
        <v>0</v>
      </c>
      <c r="G93" s="343">
        <f t="shared" si="6"/>
        <v>0</v>
      </c>
      <c r="H93" s="342">
        <v>0</v>
      </c>
      <c r="I93" s="341">
        <f t="shared" si="7"/>
        <v>0</v>
      </c>
      <c r="J93" s="340" t="s">
        <v>3559</v>
      </c>
      <c r="K93" s="275" t="s">
        <v>3558</v>
      </c>
      <c r="M93" s="331" t="s">
        <v>3616</v>
      </c>
    </row>
    <row r="94" spans="1:13">
      <c r="A94" s="347">
        <v>83</v>
      </c>
      <c r="B94" s="346">
        <v>355006</v>
      </c>
      <c r="C94" s="345" t="s">
        <v>3624</v>
      </c>
      <c r="D94" s="345" t="s">
        <v>257</v>
      </c>
      <c r="E94" s="344">
        <v>10</v>
      </c>
      <c r="F94" s="344">
        <v>0</v>
      </c>
      <c r="G94" s="343">
        <f t="shared" si="6"/>
        <v>0</v>
      </c>
      <c r="H94" s="342">
        <v>0</v>
      </c>
      <c r="I94" s="341">
        <f t="shared" si="7"/>
        <v>0</v>
      </c>
      <c r="J94" s="340" t="s">
        <v>3559</v>
      </c>
      <c r="K94" s="275" t="s">
        <v>3558</v>
      </c>
      <c r="M94" s="331" t="s">
        <v>3616</v>
      </c>
    </row>
    <row r="95" spans="1:13">
      <c r="A95" s="347">
        <v>84</v>
      </c>
      <c r="B95" s="346">
        <v>356954</v>
      </c>
      <c r="C95" s="345" t="s">
        <v>3623</v>
      </c>
      <c r="D95" s="345" t="s">
        <v>3563</v>
      </c>
      <c r="E95" s="344">
        <v>30</v>
      </c>
      <c r="F95" s="344">
        <v>0</v>
      </c>
      <c r="G95" s="343">
        <f t="shared" si="6"/>
        <v>0</v>
      </c>
      <c r="H95" s="342">
        <v>0</v>
      </c>
      <c r="I95" s="341">
        <f t="shared" si="7"/>
        <v>0</v>
      </c>
      <c r="J95" s="340" t="s">
        <v>3559</v>
      </c>
      <c r="K95" s="275" t="s">
        <v>3558</v>
      </c>
      <c r="M95" s="331" t="s">
        <v>3616</v>
      </c>
    </row>
    <row r="96" spans="1:13">
      <c r="A96" s="347">
        <v>85</v>
      </c>
      <c r="B96" s="346">
        <v>356952</v>
      </c>
      <c r="C96" s="345" t="s">
        <v>3623</v>
      </c>
      <c r="D96" s="345" t="s">
        <v>3563</v>
      </c>
      <c r="E96" s="344">
        <v>60</v>
      </c>
      <c r="F96" s="344">
        <v>0</v>
      </c>
      <c r="G96" s="343">
        <f t="shared" si="6"/>
        <v>0</v>
      </c>
      <c r="H96" s="342">
        <v>0</v>
      </c>
      <c r="I96" s="341">
        <f t="shared" si="7"/>
        <v>0</v>
      </c>
      <c r="J96" s="340" t="s">
        <v>3559</v>
      </c>
      <c r="K96" s="275" t="s">
        <v>3558</v>
      </c>
      <c r="M96" s="331" t="s">
        <v>3616</v>
      </c>
    </row>
    <row r="97" spans="1:13">
      <c r="A97" s="347">
        <v>86</v>
      </c>
      <c r="B97" s="346">
        <v>18240010</v>
      </c>
      <c r="C97" s="345" t="s">
        <v>3622</v>
      </c>
      <c r="D97" s="345" t="s">
        <v>1381</v>
      </c>
      <c r="E97" s="344">
        <v>25</v>
      </c>
      <c r="F97" s="344">
        <v>0</v>
      </c>
      <c r="G97" s="343">
        <f t="shared" si="6"/>
        <v>0</v>
      </c>
      <c r="H97" s="342">
        <v>0</v>
      </c>
      <c r="I97" s="341">
        <f t="shared" si="7"/>
        <v>0</v>
      </c>
      <c r="J97" s="340" t="s">
        <v>3559</v>
      </c>
      <c r="K97" s="275" t="s">
        <v>3558</v>
      </c>
      <c r="M97" s="331" t="s">
        <v>3616</v>
      </c>
    </row>
    <row r="98" spans="1:13">
      <c r="A98" s="347">
        <v>87</v>
      </c>
      <c r="B98" s="346">
        <v>18210165</v>
      </c>
      <c r="C98" s="345" t="s">
        <v>3621</v>
      </c>
      <c r="D98" s="345" t="s">
        <v>3563</v>
      </c>
      <c r="E98" s="344">
        <v>5</v>
      </c>
      <c r="F98" s="344">
        <v>0</v>
      </c>
      <c r="G98" s="343">
        <f t="shared" si="6"/>
        <v>0</v>
      </c>
      <c r="H98" s="342">
        <v>0</v>
      </c>
      <c r="I98" s="341">
        <f t="shared" si="7"/>
        <v>0</v>
      </c>
      <c r="J98" s="340" t="s">
        <v>3559</v>
      </c>
      <c r="K98" s="275" t="s">
        <v>3558</v>
      </c>
      <c r="M98" s="331" t="s">
        <v>3616</v>
      </c>
    </row>
    <row r="99" spans="1:13">
      <c r="A99" s="347">
        <v>88</v>
      </c>
      <c r="B99" s="346">
        <v>438163</v>
      </c>
      <c r="C99" s="345" t="s">
        <v>3620</v>
      </c>
      <c r="D99" s="345" t="s">
        <v>3563</v>
      </c>
      <c r="E99" s="344">
        <v>23</v>
      </c>
      <c r="F99" s="344">
        <v>0</v>
      </c>
      <c r="G99" s="343">
        <f t="shared" si="6"/>
        <v>0</v>
      </c>
      <c r="H99" s="342">
        <v>0</v>
      </c>
      <c r="I99" s="341">
        <f t="shared" si="7"/>
        <v>0</v>
      </c>
      <c r="J99" s="340" t="s">
        <v>3559</v>
      </c>
      <c r="K99" s="275" t="s">
        <v>3558</v>
      </c>
      <c r="M99" s="331" t="s">
        <v>3616</v>
      </c>
    </row>
    <row r="100" spans="1:13">
      <c r="A100" s="347">
        <v>89</v>
      </c>
      <c r="B100" s="346">
        <v>438164</v>
      </c>
      <c r="C100" s="345" t="s">
        <v>3619</v>
      </c>
      <c r="D100" s="345" t="s">
        <v>3563</v>
      </c>
      <c r="E100" s="344">
        <v>1</v>
      </c>
      <c r="F100" s="344">
        <v>0</v>
      </c>
      <c r="G100" s="343">
        <f t="shared" si="6"/>
        <v>0</v>
      </c>
      <c r="H100" s="342">
        <v>0</v>
      </c>
      <c r="I100" s="341">
        <f t="shared" si="7"/>
        <v>0</v>
      </c>
      <c r="J100" s="340" t="s">
        <v>3559</v>
      </c>
      <c r="K100" s="275" t="s">
        <v>3558</v>
      </c>
      <c r="M100" s="331" t="s">
        <v>3616</v>
      </c>
    </row>
    <row r="101" spans="1:13">
      <c r="A101" s="347">
        <v>90</v>
      </c>
      <c r="B101" s="346">
        <v>438421</v>
      </c>
      <c r="C101" s="345" t="s">
        <v>3618</v>
      </c>
      <c r="D101" s="345" t="s">
        <v>3563</v>
      </c>
      <c r="E101" s="344">
        <v>18</v>
      </c>
      <c r="F101" s="344">
        <v>0</v>
      </c>
      <c r="G101" s="343">
        <f t="shared" si="6"/>
        <v>0</v>
      </c>
      <c r="H101" s="342">
        <v>0</v>
      </c>
      <c r="I101" s="341">
        <f t="shared" si="7"/>
        <v>0</v>
      </c>
      <c r="J101" s="340" t="s">
        <v>3559</v>
      </c>
      <c r="K101" s="275" t="s">
        <v>3558</v>
      </c>
      <c r="M101" s="331" t="s">
        <v>3616</v>
      </c>
    </row>
    <row r="102" spans="1:13" ht="15.75" thickBot="1">
      <c r="A102" s="339">
        <v>91</v>
      </c>
      <c r="B102" s="338">
        <v>321115</v>
      </c>
      <c r="C102" s="337" t="s">
        <v>3617</v>
      </c>
      <c r="D102" s="337" t="s">
        <v>257</v>
      </c>
      <c r="E102" s="336">
        <v>20</v>
      </c>
      <c r="F102" s="336">
        <v>0</v>
      </c>
      <c r="G102" s="335">
        <f t="shared" si="6"/>
        <v>0</v>
      </c>
      <c r="H102" s="334">
        <v>0</v>
      </c>
      <c r="I102" s="333">
        <f t="shared" si="7"/>
        <v>0</v>
      </c>
      <c r="J102" s="332" t="s">
        <v>3559</v>
      </c>
      <c r="K102" s="275" t="s">
        <v>3558</v>
      </c>
      <c r="M102" s="331" t="s">
        <v>3616</v>
      </c>
    </row>
    <row r="103" spans="1:13" s="322" customFormat="1" ht="14.25">
      <c r="A103" s="366"/>
      <c r="B103" s="365"/>
      <c r="C103" s="364" t="s">
        <v>3557</v>
      </c>
      <c r="D103" s="364"/>
      <c r="E103" s="363"/>
      <c r="F103" s="363"/>
      <c r="G103" s="362">
        <f>SUM(G23:G102)</f>
        <v>0</v>
      </c>
      <c r="H103" s="361"/>
      <c r="I103" s="360">
        <f>SUM(I23:I102)</f>
        <v>0</v>
      </c>
      <c r="J103" s="359"/>
      <c r="M103" s="358" t="s">
        <v>3616</v>
      </c>
    </row>
    <row r="104" spans="1:13" s="348" customFormat="1" ht="20.100000000000001" customHeight="1">
      <c r="A104" s="357" t="s">
        <v>3615</v>
      </c>
      <c r="B104" s="356"/>
      <c r="C104" s="355"/>
      <c r="D104" s="355"/>
      <c r="E104" s="354"/>
      <c r="F104" s="354"/>
      <c r="G104" s="353"/>
      <c r="H104" s="352"/>
      <c r="I104" s="351"/>
      <c r="J104" s="350"/>
      <c r="M104" s="349"/>
    </row>
    <row r="105" spans="1:13">
      <c r="A105" s="347">
        <v>92</v>
      </c>
      <c r="B105" s="346">
        <v>210110041</v>
      </c>
      <c r="C105" s="345" t="s">
        <v>3614</v>
      </c>
      <c r="D105" s="345" t="s">
        <v>3563</v>
      </c>
      <c r="E105" s="344">
        <v>23</v>
      </c>
      <c r="F105" s="344">
        <v>0</v>
      </c>
      <c r="G105" s="343">
        <f t="shared" ref="G105:G136" si="8">E105*F105</f>
        <v>0</v>
      </c>
      <c r="H105" s="342">
        <v>0.14799999999999999</v>
      </c>
      <c r="I105" s="341">
        <f t="shared" ref="I105:I136" si="9">E105*H105</f>
        <v>3.4039999999999999</v>
      </c>
      <c r="J105" s="340" t="s">
        <v>3559</v>
      </c>
      <c r="M105" s="331" t="s">
        <v>3571</v>
      </c>
    </row>
    <row r="106" spans="1:13">
      <c r="A106" s="347">
        <v>93</v>
      </c>
      <c r="B106" s="346">
        <v>210110043</v>
      </c>
      <c r="C106" s="345" t="s">
        <v>3609</v>
      </c>
      <c r="D106" s="345" t="s">
        <v>3563</v>
      </c>
      <c r="E106" s="344">
        <v>6</v>
      </c>
      <c r="F106" s="344">
        <v>0</v>
      </c>
      <c r="G106" s="343">
        <f t="shared" si="8"/>
        <v>0</v>
      </c>
      <c r="H106" s="342">
        <v>0.17</v>
      </c>
      <c r="I106" s="341">
        <f t="shared" si="9"/>
        <v>1.02</v>
      </c>
      <c r="J106" s="340" t="s">
        <v>3559</v>
      </c>
      <c r="M106" s="331" t="s">
        <v>3571</v>
      </c>
    </row>
    <row r="107" spans="1:13">
      <c r="A107" s="347">
        <v>94</v>
      </c>
      <c r="B107" s="346">
        <v>210110045</v>
      </c>
      <c r="C107" s="345" t="s">
        <v>3613</v>
      </c>
      <c r="D107" s="345" t="s">
        <v>3563</v>
      </c>
      <c r="E107" s="344">
        <v>20</v>
      </c>
      <c r="F107" s="344">
        <v>0</v>
      </c>
      <c r="G107" s="343">
        <f t="shared" si="8"/>
        <v>0</v>
      </c>
      <c r="H107" s="342">
        <v>0.17</v>
      </c>
      <c r="I107" s="341">
        <f t="shared" si="9"/>
        <v>3.4000000000000004</v>
      </c>
      <c r="J107" s="340" t="s">
        <v>3559</v>
      </c>
      <c r="M107" s="331" t="s">
        <v>3571</v>
      </c>
    </row>
    <row r="108" spans="1:13">
      <c r="A108" s="347">
        <v>95</v>
      </c>
      <c r="B108" s="346">
        <v>210110045</v>
      </c>
      <c r="C108" s="345" t="s">
        <v>3613</v>
      </c>
      <c r="D108" s="345" t="s">
        <v>3563</v>
      </c>
      <c r="E108" s="344">
        <v>6</v>
      </c>
      <c r="F108" s="344">
        <v>0</v>
      </c>
      <c r="G108" s="343">
        <f t="shared" si="8"/>
        <v>0</v>
      </c>
      <c r="H108" s="342">
        <v>0.17</v>
      </c>
      <c r="I108" s="341">
        <f t="shared" si="9"/>
        <v>1.02</v>
      </c>
      <c r="J108" s="340" t="s">
        <v>3559</v>
      </c>
      <c r="M108" s="331" t="s">
        <v>3571</v>
      </c>
    </row>
    <row r="109" spans="1:13">
      <c r="A109" s="347">
        <v>96</v>
      </c>
      <c r="B109" s="346">
        <v>210110046</v>
      </c>
      <c r="C109" s="345" t="s">
        <v>3612</v>
      </c>
      <c r="D109" s="345" t="s">
        <v>3563</v>
      </c>
      <c r="E109" s="344">
        <v>9</v>
      </c>
      <c r="F109" s="344">
        <v>0</v>
      </c>
      <c r="G109" s="343">
        <f t="shared" si="8"/>
        <v>0</v>
      </c>
      <c r="H109" s="342">
        <v>0.19</v>
      </c>
      <c r="I109" s="341">
        <f t="shared" si="9"/>
        <v>1.71</v>
      </c>
      <c r="J109" s="340" t="s">
        <v>3559</v>
      </c>
      <c r="M109" s="331" t="s">
        <v>3571</v>
      </c>
    </row>
    <row r="110" spans="1:13">
      <c r="A110" s="347">
        <v>97</v>
      </c>
      <c r="B110" s="346">
        <v>210110063</v>
      </c>
      <c r="C110" s="345" t="s">
        <v>3611</v>
      </c>
      <c r="D110" s="345" t="s">
        <v>3563</v>
      </c>
      <c r="E110" s="344">
        <v>13</v>
      </c>
      <c r="F110" s="344">
        <v>0</v>
      </c>
      <c r="G110" s="343">
        <f t="shared" si="8"/>
        <v>0</v>
      </c>
      <c r="H110" s="342">
        <v>0.2</v>
      </c>
      <c r="I110" s="341">
        <f t="shared" si="9"/>
        <v>2.6</v>
      </c>
      <c r="J110" s="340" t="s">
        <v>3559</v>
      </c>
      <c r="M110" s="331" t="s">
        <v>3571</v>
      </c>
    </row>
    <row r="111" spans="1:13">
      <c r="A111" s="347">
        <v>98</v>
      </c>
      <c r="B111" s="346">
        <v>210110045</v>
      </c>
      <c r="C111" s="345" t="s">
        <v>3610</v>
      </c>
      <c r="D111" s="345" t="s">
        <v>3563</v>
      </c>
      <c r="E111" s="344">
        <v>4</v>
      </c>
      <c r="F111" s="344">
        <v>0</v>
      </c>
      <c r="G111" s="343">
        <f t="shared" si="8"/>
        <v>0</v>
      </c>
      <c r="H111" s="342">
        <v>0.17</v>
      </c>
      <c r="I111" s="341">
        <f t="shared" si="9"/>
        <v>0.68</v>
      </c>
      <c r="J111" s="340" t="s">
        <v>3559</v>
      </c>
      <c r="M111" s="331" t="s">
        <v>3571</v>
      </c>
    </row>
    <row r="112" spans="1:13">
      <c r="A112" s="347">
        <v>99</v>
      </c>
      <c r="B112" s="346">
        <v>210110043</v>
      </c>
      <c r="C112" s="345" t="s">
        <v>3609</v>
      </c>
      <c r="D112" s="345" t="s">
        <v>3563</v>
      </c>
      <c r="E112" s="344">
        <v>5</v>
      </c>
      <c r="F112" s="344">
        <v>0</v>
      </c>
      <c r="G112" s="343">
        <f t="shared" si="8"/>
        <v>0</v>
      </c>
      <c r="H112" s="342">
        <v>0.17</v>
      </c>
      <c r="I112" s="341">
        <f t="shared" si="9"/>
        <v>0.85000000000000009</v>
      </c>
      <c r="J112" s="340" t="s">
        <v>3559</v>
      </c>
      <c r="M112" s="331" t="s">
        <v>3571</v>
      </c>
    </row>
    <row r="113" spans="1:13">
      <c r="A113" s="347">
        <v>100</v>
      </c>
      <c r="B113" s="346">
        <v>210111012</v>
      </c>
      <c r="C113" s="345" t="s">
        <v>3607</v>
      </c>
      <c r="D113" s="345" t="s">
        <v>3563</v>
      </c>
      <c r="E113" s="344">
        <v>117</v>
      </c>
      <c r="F113" s="344">
        <v>0</v>
      </c>
      <c r="G113" s="343">
        <f t="shared" si="8"/>
        <v>0</v>
      </c>
      <c r="H113" s="342">
        <v>0.32700000000000001</v>
      </c>
      <c r="I113" s="341">
        <f t="shared" si="9"/>
        <v>38.259</v>
      </c>
      <c r="J113" s="340" t="s">
        <v>3559</v>
      </c>
      <c r="M113" s="331" t="s">
        <v>3571</v>
      </c>
    </row>
    <row r="114" spans="1:13">
      <c r="A114" s="347">
        <v>101</v>
      </c>
      <c r="B114" s="346">
        <v>210111012</v>
      </c>
      <c r="C114" s="345" t="s">
        <v>3607</v>
      </c>
      <c r="D114" s="345" t="s">
        <v>3563</v>
      </c>
      <c r="E114" s="344">
        <v>109</v>
      </c>
      <c r="F114" s="344">
        <v>0</v>
      </c>
      <c r="G114" s="343">
        <f t="shared" si="8"/>
        <v>0</v>
      </c>
      <c r="H114" s="342">
        <v>0.32700000000000001</v>
      </c>
      <c r="I114" s="341">
        <f t="shared" si="9"/>
        <v>35.643000000000001</v>
      </c>
      <c r="J114" s="340" t="s">
        <v>3559</v>
      </c>
      <c r="M114" s="331" t="s">
        <v>3571</v>
      </c>
    </row>
    <row r="115" spans="1:13">
      <c r="A115" s="347">
        <v>102</v>
      </c>
      <c r="B115" s="346">
        <v>210111012</v>
      </c>
      <c r="C115" s="345" t="s">
        <v>3607</v>
      </c>
      <c r="D115" s="345" t="s">
        <v>3563</v>
      </c>
      <c r="E115" s="344">
        <v>13</v>
      </c>
      <c r="F115" s="344">
        <v>0</v>
      </c>
      <c r="G115" s="343">
        <f t="shared" si="8"/>
        <v>0</v>
      </c>
      <c r="H115" s="342">
        <v>0.32700000000000001</v>
      </c>
      <c r="I115" s="341">
        <f t="shared" si="9"/>
        <v>4.2510000000000003</v>
      </c>
      <c r="J115" s="340" t="s">
        <v>3559</v>
      </c>
      <c r="M115" s="331" t="s">
        <v>3571</v>
      </c>
    </row>
    <row r="116" spans="1:13">
      <c r="A116" s="347">
        <v>103</v>
      </c>
      <c r="B116" s="346">
        <v>210111312</v>
      </c>
      <c r="C116" s="345" t="s">
        <v>3608</v>
      </c>
      <c r="D116" s="345" t="s">
        <v>3563</v>
      </c>
      <c r="E116" s="344">
        <v>13</v>
      </c>
      <c r="F116" s="344">
        <v>0</v>
      </c>
      <c r="G116" s="343">
        <f t="shared" si="8"/>
        <v>0</v>
      </c>
      <c r="H116" s="342">
        <v>0.73</v>
      </c>
      <c r="I116" s="341">
        <f t="shared" si="9"/>
        <v>9.49</v>
      </c>
      <c r="J116" s="340" t="s">
        <v>3559</v>
      </c>
      <c r="M116" s="331" t="s">
        <v>3571</v>
      </c>
    </row>
    <row r="117" spans="1:13">
      <c r="A117" s="347">
        <v>104</v>
      </c>
      <c r="B117" s="346">
        <v>210111312</v>
      </c>
      <c r="C117" s="345" t="s">
        <v>3608</v>
      </c>
      <c r="D117" s="345" t="s">
        <v>3563</v>
      </c>
      <c r="E117" s="344">
        <v>13</v>
      </c>
      <c r="F117" s="344">
        <v>0</v>
      </c>
      <c r="G117" s="343">
        <f t="shared" si="8"/>
        <v>0</v>
      </c>
      <c r="H117" s="342">
        <v>0.73</v>
      </c>
      <c r="I117" s="341">
        <f t="shared" si="9"/>
        <v>9.49</v>
      </c>
      <c r="J117" s="340" t="s">
        <v>3559</v>
      </c>
      <c r="M117" s="331" t="s">
        <v>3571</v>
      </c>
    </row>
    <row r="118" spans="1:13">
      <c r="A118" s="347">
        <v>105</v>
      </c>
      <c r="B118" s="346">
        <v>210111012</v>
      </c>
      <c r="C118" s="345" t="s">
        <v>3607</v>
      </c>
      <c r="D118" s="345" t="s">
        <v>3563</v>
      </c>
      <c r="E118" s="344">
        <v>18</v>
      </c>
      <c r="F118" s="344">
        <v>0</v>
      </c>
      <c r="G118" s="343">
        <f t="shared" si="8"/>
        <v>0</v>
      </c>
      <c r="H118" s="342">
        <v>0.32700000000000001</v>
      </c>
      <c r="I118" s="341">
        <f t="shared" si="9"/>
        <v>5.8860000000000001</v>
      </c>
      <c r="J118" s="340" t="s">
        <v>3559</v>
      </c>
      <c r="M118" s="331" t="s">
        <v>3571</v>
      </c>
    </row>
    <row r="119" spans="1:13">
      <c r="A119" s="347">
        <v>106</v>
      </c>
      <c r="B119" s="346">
        <v>210110082</v>
      </c>
      <c r="C119" s="345" t="s">
        <v>3606</v>
      </c>
      <c r="D119" s="345" t="s">
        <v>3563</v>
      </c>
      <c r="E119" s="344">
        <v>8</v>
      </c>
      <c r="F119" s="344">
        <v>0</v>
      </c>
      <c r="G119" s="343">
        <f t="shared" si="8"/>
        <v>0</v>
      </c>
      <c r="H119" s="342">
        <v>0.4</v>
      </c>
      <c r="I119" s="341">
        <f t="shared" si="9"/>
        <v>3.2</v>
      </c>
      <c r="J119" s="340" t="s">
        <v>3559</v>
      </c>
      <c r="M119" s="331" t="s">
        <v>3571</v>
      </c>
    </row>
    <row r="120" spans="1:13">
      <c r="A120" s="347">
        <v>107</v>
      </c>
      <c r="B120" s="346">
        <v>210290751</v>
      </c>
      <c r="C120" s="345" t="s">
        <v>3605</v>
      </c>
      <c r="D120" s="345" t="s">
        <v>3563</v>
      </c>
      <c r="E120" s="344">
        <v>6</v>
      </c>
      <c r="F120" s="344">
        <v>0</v>
      </c>
      <c r="G120" s="343">
        <f t="shared" si="8"/>
        <v>0</v>
      </c>
      <c r="H120" s="342">
        <v>0.44</v>
      </c>
      <c r="I120" s="341">
        <f t="shared" si="9"/>
        <v>2.64</v>
      </c>
      <c r="J120" s="340" t="s">
        <v>3566</v>
      </c>
      <c r="M120" s="331" t="s">
        <v>3571</v>
      </c>
    </row>
    <row r="121" spans="1:13">
      <c r="A121" s="347">
        <v>108</v>
      </c>
      <c r="B121" s="346">
        <v>210200012</v>
      </c>
      <c r="C121" s="345" t="s">
        <v>3604</v>
      </c>
      <c r="D121" s="345" t="s">
        <v>3563</v>
      </c>
      <c r="E121" s="344">
        <v>7</v>
      </c>
      <c r="F121" s="344">
        <v>0</v>
      </c>
      <c r="G121" s="343">
        <f t="shared" si="8"/>
        <v>0</v>
      </c>
      <c r="H121" s="342">
        <v>0.54800000000000004</v>
      </c>
      <c r="I121" s="341">
        <f t="shared" si="9"/>
        <v>3.8360000000000003</v>
      </c>
      <c r="J121" s="340" t="s">
        <v>3559</v>
      </c>
      <c r="M121" s="331" t="s">
        <v>3571</v>
      </c>
    </row>
    <row r="122" spans="1:13">
      <c r="A122" s="347">
        <v>109</v>
      </c>
      <c r="B122" s="346">
        <v>210200012</v>
      </c>
      <c r="C122" s="345" t="s">
        <v>3604</v>
      </c>
      <c r="D122" s="345" t="s">
        <v>3563</v>
      </c>
      <c r="E122" s="344">
        <v>5</v>
      </c>
      <c r="F122" s="344">
        <v>0</v>
      </c>
      <c r="G122" s="343">
        <f t="shared" si="8"/>
        <v>0</v>
      </c>
      <c r="H122" s="342">
        <v>0.54800000000000004</v>
      </c>
      <c r="I122" s="341">
        <f t="shared" si="9"/>
        <v>2.74</v>
      </c>
      <c r="J122" s="340" t="s">
        <v>3559</v>
      </c>
      <c r="M122" s="331" t="s">
        <v>3571</v>
      </c>
    </row>
    <row r="123" spans="1:13">
      <c r="A123" s="347">
        <v>110</v>
      </c>
      <c r="B123" s="346">
        <v>210201101</v>
      </c>
      <c r="C123" s="345" t="s">
        <v>3603</v>
      </c>
      <c r="D123" s="345" t="s">
        <v>3563</v>
      </c>
      <c r="E123" s="344">
        <v>2</v>
      </c>
      <c r="F123" s="344">
        <v>0</v>
      </c>
      <c r="G123" s="343">
        <f t="shared" si="8"/>
        <v>0</v>
      </c>
      <c r="H123" s="342">
        <v>0.79300000000000004</v>
      </c>
      <c r="I123" s="341">
        <f t="shared" si="9"/>
        <v>1.5860000000000001</v>
      </c>
      <c r="J123" s="340" t="s">
        <v>3559</v>
      </c>
      <c r="M123" s="331" t="s">
        <v>3571</v>
      </c>
    </row>
    <row r="124" spans="1:13">
      <c r="A124" s="347">
        <v>111</v>
      </c>
      <c r="B124" s="346">
        <v>210200131</v>
      </c>
      <c r="C124" s="345" t="s">
        <v>3602</v>
      </c>
      <c r="D124" s="345" t="s">
        <v>3563</v>
      </c>
      <c r="E124" s="344">
        <v>1</v>
      </c>
      <c r="F124" s="344">
        <v>0</v>
      </c>
      <c r="G124" s="343">
        <f t="shared" si="8"/>
        <v>0</v>
      </c>
      <c r="H124" s="342">
        <v>0.80100000000000005</v>
      </c>
      <c r="I124" s="341">
        <f t="shared" si="9"/>
        <v>0.80100000000000005</v>
      </c>
      <c r="J124" s="340" t="s">
        <v>3559</v>
      </c>
      <c r="M124" s="331" t="s">
        <v>3571</v>
      </c>
    </row>
    <row r="125" spans="1:13">
      <c r="A125" s="347">
        <v>112</v>
      </c>
      <c r="B125" s="346">
        <v>210200045</v>
      </c>
      <c r="C125" s="345" t="s">
        <v>3601</v>
      </c>
      <c r="D125" s="345" t="s">
        <v>3563</v>
      </c>
      <c r="E125" s="344">
        <v>8</v>
      </c>
      <c r="F125" s="344">
        <v>0</v>
      </c>
      <c r="G125" s="343">
        <f t="shared" si="8"/>
        <v>0</v>
      </c>
      <c r="H125" s="342">
        <v>0.54800000000000004</v>
      </c>
      <c r="I125" s="341">
        <f t="shared" si="9"/>
        <v>4.3840000000000003</v>
      </c>
      <c r="J125" s="340" t="s">
        <v>3559</v>
      </c>
      <c r="M125" s="331" t="s">
        <v>3571</v>
      </c>
    </row>
    <row r="126" spans="1:13">
      <c r="A126" s="347">
        <v>113</v>
      </c>
      <c r="B126" s="346">
        <v>210120805</v>
      </c>
      <c r="C126" s="345" t="s">
        <v>3600</v>
      </c>
      <c r="D126" s="345" t="s">
        <v>3563</v>
      </c>
      <c r="E126" s="344">
        <v>7</v>
      </c>
      <c r="F126" s="344">
        <v>0</v>
      </c>
      <c r="G126" s="343">
        <f t="shared" si="8"/>
        <v>0</v>
      </c>
      <c r="H126" s="342">
        <v>0.27</v>
      </c>
      <c r="I126" s="341">
        <f t="shared" si="9"/>
        <v>1.8900000000000001</v>
      </c>
      <c r="J126" s="340" t="s">
        <v>3559</v>
      </c>
      <c r="M126" s="331" t="s">
        <v>3571</v>
      </c>
    </row>
    <row r="127" spans="1:13">
      <c r="A127" s="347">
        <v>114</v>
      </c>
      <c r="B127" s="346">
        <v>210120343</v>
      </c>
      <c r="C127" s="345" t="s">
        <v>3599</v>
      </c>
      <c r="D127" s="345" t="s">
        <v>3563</v>
      </c>
      <c r="E127" s="344">
        <v>6</v>
      </c>
      <c r="F127" s="344">
        <v>0</v>
      </c>
      <c r="G127" s="343">
        <f t="shared" si="8"/>
        <v>0</v>
      </c>
      <c r="H127" s="342">
        <v>1.39</v>
      </c>
      <c r="I127" s="341">
        <f t="shared" si="9"/>
        <v>8.34</v>
      </c>
      <c r="J127" s="340" t="s">
        <v>3559</v>
      </c>
      <c r="M127" s="331" t="s">
        <v>3571</v>
      </c>
    </row>
    <row r="128" spans="1:13">
      <c r="A128" s="347">
        <v>115</v>
      </c>
      <c r="B128" s="346">
        <v>210120451</v>
      </c>
      <c r="C128" s="345" t="s">
        <v>3598</v>
      </c>
      <c r="D128" s="345" t="s">
        <v>3563</v>
      </c>
      <c r="E128" s="344">
        <v>6</v>
      </c>
      <c r="F128" s="344">
        <v>0</v>
      </c>
      <c r="G128" s="343">
        <f t="shared" si="8"/>
        <v>0</v>
      </c>
      <c r="H128" s="342">
        <v>0.34799999999999998</v>
      </c>
      <c r="I128" s="341">
        <f t="shared" si="9"/>
        <v>2.0880000000000001</v>
      </c>
      <c r="J128" s="340" t="s">
        <v>3559</v>
      </c>
      <c r="M128" s="331" t="s">
        <v>3571</v>
      </c>
    </row>
    <row r="129" spans="1:13">
      <c r="A129" s="347">
        <v>116</v>
      </c>
      <c r="B129" s="346">
        <v>210120451</v>
      </c>
      <c r="C129" s="345" t="s">
        <v>3598</v>
      </c>
      <c r="D129" s="345" t="s">
        <v>3563</v>
      </c>
      <c r="E129" s="344">
        <v>1</v>
      </c>
      <c r="F129" s="344">
        <v>0</v>
      </c>
      <c r="G129" s="343">
        <f t="shared" si="8"/>
        <v>0</v>
      </c>
      <c r="H129" s="342">
        <v>0.34799999999999998</v>
      </c>
      <c r="I129" s="341">
        <f t="shared" si="9"/>
        <v>0.34799999999999998</v>
      </c>
      <c r="J129" s="340" t="s">
        <v>3559</v>
      </c>
      <c r="M129" s="331" t="s">
        <v>3571</v>
      </c>
    </row>
    <row r="130" spans="1:13">
      <c r="A130" s="347">
        <v>117</v>
      </c>
      <c r="B130" s="346">
        <v>210120451</v>
      </c>
      <c r="C130" s="345" t="s">
        <v>3598</v>
      </c>
      <c r="D130" s="345" t="s">
        <v>3563</v>
      </c>
      <c r="E130" s="344">
        <v>6</v>
      </c>
      <c r="F130" s="344">
        <v>0</v>
      </c>
      <c r="G130" s="343">
        <f t="shared" si="8"/>
        <v>0</v>
      </c>
      <c r="H130" s="342">
        <v>0.34799999999999998</v>
      </c>
      <c r="I130" s="341">
        <f t="shared" si="9"/>
        <v>2.0880000000000001</v>
      </c>
      <c r="J130" s="340" t="s">
        <v>3559</v>
      </c>
      <c r="M130" s="331" t="s">
        <v>3571</v>
      </c>
    </row>
    <row r="131" spans="1:13">
      <c r="A131" s="347">
        <v>118</v>
      </c>
      <c r="B131" s="346">
        <v>210120491</v>
      </c>
      <c r="C131" s="345" t="s">
        <v>3597</v>
      </c>
      <c r="D131" s="345" t="s">
        <v>3563</v>
      </c>
      <c r="E131" s="344">
        <v>6</v>
      </c>
      <c r="F131" s="344">
        <v>0</v>
      </c>
      <c r="G131" s="343">
        <f t="shared" si="8"/>
        <v>0</v>
      </c>
      <c r="H131" s="342">
        <v>0.42399999999999999</v>
      </c>
      <c r="I131" s="341">
        <f t="shared" si="9"/>
        <v>2.544</v>
      </c>
      <c r="J131" s="340" t="s">
        <v>3559</v>
      </c>
      <c r="M131" s="331" t="s">
        <v>3571</v>
      </c>
    </row>
    <row r="132" spans="1:13">
      <c r="A132" s="347">
        <v>119</v>
      </c>
      <c r="B132" s="346">
        <v>210120481</v>
      </c>
      <c r="C132" s="345" t="s">
        <v>3575</v>
      </c>
      <c r="D132" s="345" t="s">
        <v>3563</v>
      </c>
      <c r="E132" s="344">
        <v>1</v>
      </c>
      <c r="F132" s="344">
        <v>0</v>
      </c>
      <c r="G132" s="343">
        <f t="shared" si="8"/>
        <v>0</v>
      </c>
      <c r="H132" s="342">
        <v>0.27600000000000002</v>
      </c>
      <c r="I132" s="341">
        <f t="shared" si="9"/>
        <v>0.27600000000000002</v>
      </c>
      <c r="J132" s="340" t="s">
        <v>3559</v>
      </c>
      <c r="M132" s="331" t="s">
        <v>3571</v>
      </c>
    </row>
    <row r="133" spans="1:13">
      <c r="A133" s="347">
        <v>120</v>
      </c>
      <c r="B133" s="346">
        <v>210120401</v>
      </c>
      <c r="C133" s="345" t="s">
        <v>3596</v>
      </c>
      <c r="D133" s="345" t="s">
        <v>3563</v>
      </c>
      <c r="E133" s="344">
        <v>3</v>
      </c>
      <c r="F133" s="344">
        <v>0</v>
      </c>
      <c r="G133" s="343">
        <f t="shared" si="8"/>
        <v>0</v>
      </c>
      <c r="H133" s="342">
        <v>0.19</v>
      </c>
      <c r="I133" s="341">
        <f t="shared" si="9"/>
        <v>0.57000000000000006</v>
      </c>
      <c r="J133" s="340" t="s">
        <v>3559</v>
      </c>
      <c r="M133" s="331" t="s">
        <v>3571</v>
      </c>
    </row>
    <row r="134" spans="1:13">
      <c r="A134" s="347">
        <v>121</v>
      </c>
      <c r="B134" s="346">
        <v>210120401</v>
      </c>
      <c r="C134" s="345" t="s">
        <v>3596</v>
      </c>
      <c r="D134" s="345" t="s">
        <v>3563</v>
      </c>
      <c r="E134" s="344">
        <v>22</v>
      </c>
      <c r="F134" s="344">
        <v>0</v>
      </c>
      <c r="G134" s="343">
        <f t="shared" si="8"/>
        <v>0</v>
      </c>
      <c r="H134" s="342">
        <v>0.19</v>
      </c>
      <c r="I134" s="341">
        <f t="shared" si="9"/>
        <v>4.18</v>
      </c>
      <c r="J134" s="340" t="s">
        <v>3559</v>
      </c>
      <c r="M134" s="331" t="s">
        <v>3571</v>
      </c>
    </row>
    <row r="135" spans="1:13">
      <c r="A135" s="347">
        <v>122</v>
      </c>
      <c r="B135" s="346">
        <v>210120401</v>
      </c>
      <c r="C135" s="345" t="s">
        <v>3596</v>
      </c>
      <c r="D135" s="345" t="s">
        <v>3563</v>
      </c>
      <c r="E135" s="344">
        <v>67</v>
      </c>
      <c r="F135" s="344">
        <v>0</v>
      </c>
      <c r="G135" s="343">
        <f t="shared" si="8"/>
        <v>0</v>
      </c>
      <c r="H135" s="342">
        <v>0.19</v>
      </c>
      <c r="I135" s="341">
        <f t="shared" si="9"/>
        <v>12.73</v>
      </c>
      <c r="J135" s="340" t="s">
        <v>3559</v>
      </c>
      <c r="M135" s="331" t="s">
        <v>3571</v>
      </c>
    </row>
    <row r="136" spans="1:13">
      <c r="A136" s="347">
        <v>123</v>
      </c>
      <c r="B136" s="346">
        <v>210120802</v>
      </c>
      <c r="C136" s="345" t="s">
        <v>3595</v>
      </c>
      <c r="D136" s="345" t="s">
        <v>3563</v>
      </c>
      <c r="E136" s="344">
        <v>1</v>
      </c>
      <c r="F136" s="344">
        <v>0</v>
      </c>
      <c r="G136" s="343">
        <f t="shared" si="8"/>
        <v>0</v>
      </c>
      <c r="H136" s="342">
        <v>0.27600000000000002</v>
      </c>
      <c r="I136" s="341">
        <f t="shared" si="9"/>
        <v>0.27600000000000002</v>
      </c>
      <c r="J136" s="340" t="s">
        <v>3559</v>
      </c>
      <c r="M136" s="331" t="s">
        <v>3571</v>
      </c>
    </row>
    <row r="137" spans="1:13">
      <c r="A137" s="347">
        <v>124</v>
      </c>
      <c r="B137" s="346">
        <v>210150052</v>
      </c>
      <c r="C137" s="345" t="s">
        <v>3594</v>
      </c>
      <c r="D137" s="345" t="s">
        <v>3563</v>
      </c>
      <c r="E137" s="344">
        <v>1</v>
      </c>
      <c r="F137" s="344">
        <v>0</v>
      </c>
      <c r="G137" s="343">
        <f t="shared" ref="G137:G168" si="10">E137*F137</f>
        <v>0</v>
      </c>
      <c r="H137" s="342">
        <v>0.36899999999999999</v>
      </c>
      <c r="I137" s="341">
        <f t="shared" ref="I137:I168" si="11">E137*H137</f>
        <v>0.36899999999999999</v>
      </c>
      <c r="J137" s="340" t="s">
        <v>3559</v>
      </c>
      <c r="M137" s="331" t="s">
        <v>3571</v>
      </c>
    </row>
    <row r="138" spans="1:13">
      <c r="A138" s="347">
        <v>125</v>
      </c>
      <c r="B138" s="346">
        <v>210170001</v>
      </c>
      <c r="C138" s="345" t="s">
        <v>3593</v>
      </c>
      <c r="D138" s="345" t="s">
        <v>3563</v>
      </c>
      <c r="E138" s="344">
        <v>1</v>
      </c>
      <c r="F138" s="344">
        <v>0</v>
      </c>
      <c r="G138" s="343">
        <f t="shared" si="10"/>
        <v>0</v>
      </c>
      <c r="H138" s="342">
        <v>0.4</v>
      </c>
      <c r="I138" s="341">
        <f t="shared" si="11"/>
        <v>0.4</v>
      </c>
      <c r="J138" s="340" t="s">
        <v>3559</v>
      </c>
      <c r="M138" s="331" t="s">
        <v>3571</v>
      </c>
    </row>
    <row r="139" spans="1:13">
      <c r="A139" s="347">
        <v>126</v>
      </c>
      <c r="B139" s="346">
        <v>210190001</v>
      </c>
      <c r="C139" s="345" t="s">
        <v>3592</v>
      </c>
      <c r="D139" s="345" t="s">
        <v>3563</v>
      </c>
      <c r="E139" s="344">
        <v>6</v>
      </c>
      <c r="F139" s="344">
        <v>0</v>
      </c>
      <c r="G139" s="343">
        <f t="shared" si="10"/>
        <v>0</v>
      </c>
      <c r="H139" s="342">
        <v>0.50600000000000001</v>
      </c>
      <c r="I139" s="341">
        <f t="shared" si="11"/>
        <v>3.036</v>
      </c>
      <c r="J139" s="340" t="s">
        <v>3559</v>
      </c>
      <c r="M139" s="331" t="s">
        <v>3571</v>
      </c>
    </row>
    <row r="140" spans="1:13">
      <c r="A140" s="347">
        <v>127</v>
      </c>
      <c r="B140" s="346">
        <v>210190001</v>
      </c>
      <c r="C140" s="345" t="s">
        <v>3592</v>
      </c>
      <c r="D140" s="345" t="s">
        <v>3563</v>
      </c>
      <c r="E140" s="344">
        <v>2</v>
      </c>
      <c r="F140" s="344">
        <v>0</v>
      </c>
      <c r="G140" s="343">
        <f t="shared" si="10"/>
        <v>0</v>
      </c>
      <c r="H140" s="342">
        <v>0.50600000000000001</v>
      </c>
      <c r="I140" s="341">
        <f t="shared" si="11"/>
        <v>1.012</v>
      </c>
      <c r="J140" s="340" t="s">
        <v>3559</v>
      </c>
      <c r="M140" s="331" t="s">
        <v>3571</v>
      </c>
    </row>
    <row r="141" spans="1:13">
      <c r="A141" s="347">
        <v>128</v>
      </c>
      <c r="B141" s="346">
        <v>210010301</v>
      </c>
      <c r="C141" s="345" t="s">
        <v>3591</v>
      </c>
      <c r="D141" s="345" t="s">
        <v>3563</v>
      </c>
      <c r="E141" s="344">
        <v>357</v>
      </c>
      <c r="F141" s="344">
        <v>0</v>
      </c>
      <c r="G141" s="343">
        <f t="shared" si="10"/>
        <v>0</v>
      </c>
      <c r="H141" s="342">
        <v>9.0999999999999998E-2</v>
      </c>
      <c r="I141" s="341">
        <f t="shared" si="11"/>
        <v>32.487000000000002</v>
      </c>
      <c r="J141" s="340" t="s">
        <v>3559</v>
      </c>
      <c r="M141" s="331" t="s">
        <v>3571</v>
      </c>
    </row>
    <row r="142" spans="1:13">
      <c r="A142" s="347">
        <v>129</v>
      </c>
      <c r="B142" s="346">
        <v>210010301</v>
      </c>
      <c r="C142" s="345" t="s">
        <v>3591</v>
      </c>
      <c r="D142" s="345" t="s">
        <v>3563</v>
      </c>
      <c r="E142" s="344">
        <v>6</v>
      </c>
      <c r="F142" s="344">
        <v>0</v>
      </c>
      <c r="G142" s="343">
        <f t="shared" si="10"/>
        <v>0</v>
      </c>
      <c r="H142" s="342">
        <v>9.0999999999999998E-2</v>
      </c>
      <c r="I142" s="341">
        <f t="shared" si="11"/>
        <v>0.54600000000000004</v>
      </c>
      <c r="J142" s="340" t="s">
        <v>3559</v>
      </c>
      <c r="M142" s="331" t="s">
        <v>3571</v>
      </c>
    </row>
    <row r="143" spans="1:13">
      <c r="A143" s="347">
        <v>130</v>
      </c>
      <c r="B143" s="346">
        <v>210010002</v>
      </c>
      <c r="C143" s="345" t="s">
        <v>3590</v>
      </c>
      <c r="D143" s="345" t="s">
        <v>257</v>
      </c>
      <c r="E143" s="344">
        <v>425</v>
      </c>
      <c r="F143" s="344">
        <v>0</v>
      </c>
      <c r="G143" s="343">
        <f t="shared" si="10"/>
        <v>0</v>
      </c>
      <c r="H143" s="342">
        <v>0.08</v>
      </c>
      <c r="I143" s="341">
        <f t="shared" si="11"/>
        <v>34</v>
      </c>
      <c r="J143" s="340" t="s">
        <v>3559</v>
      </c>
      <c r="M143" s="331" t="s">
        <v>3571</v>
      </c>
    </row>
    <row r="144" spans="1:13">
      <c r="A144" s="347">
        <v>131</v>
      </c>
      <c r="B144" s="346">
        <v>210810101</v>
      </c>
      <c r="C144" s="345" t="s">
        <v>3589</v>
      </c>
      <c r="D144" s="345" t="s">
        <v>257</v>
      </c>
      <c r="E144" s="344">
        <v>18</v>
      </c>
      <c r="F144" s="344">
        <v>0</v>
      </c>
      <c r="G144" s="343">
        <f t="shared" si="10"/>
        <v>0</v>
      </c>
      <c r="H144" s="342">
        <v>0.127</v>
      </c>
      <c r="I144" s="341">
        <f t="shared" si="11"/>
        <v>2.286</v>
      </c>
      <c r="J144" s="340" t="s">
        <v>3559</v>
      </c>
      <c r="M144" s="331" t="s">
        <v>3571</v>
      </c>
    </row>
    <row r="145" spans="1:13">
      <c r="A145" s="347">
        <v>132</v>
      </c>
      <c r="B145" s="346">
        <v>210800113</v>
      </c>
      <c r="C145" s="345" t="s">
        <v>3588</v>
      </c>
      <c r="D145" s="345" t="s">
        <v>257</v>
      </c>
      <c r="E145" s="344">
        <v>200</v>
      </c>
      <c r="F145" s="344">
        <v>0</v>
      </c>
      <c r="G145" s="343">
        <f t="shared" si="10"/>
        <v>0</v>
      </c>
      <c r="H145" s="342">
        <v>6.8000000000000005E-2</v>
      </c>
      <c r="I145" s="341">
        <f t="shared" si="11"/>
        <v>13.600000000000001</v>
      </c>
      <c r="J145" s="340" t="s">
        <v>3559</v>
      </c>
      <c r="M145" s="331" t="s">
        <v>3571</v>
      </c>
    </row>
    <row r="146" spans="1:13">
      <c r="A146" s="347">
        <v>133</v>
      </c>
      <c r="B146" s="346">
        <v>210800112</v>
      </c>
      <c r="C146" s="345" t="s">
        <v>3587</v>
      </c>
      <c r="D146" s="345" t="s">
        <v>257</v>
      </c>
      <c r="E146" s="344">
        <v>15</v>
      </c>
      <c r="F146" s="344">
        <v>0</v>
      </c>
      <c r="G146" s="343">
        <f t="shared" si="10"/>
        <v>0</v>
      </c>
      <c r="H146" s="342">
        <v>5.8999999999999997E-2</v>
      </c>
      <c r="I146" s="341">
        <f t="shared" si="11"/>
        <v>0.88500000000000001</v>
      </c>
      <c r="J146" s="340" t="s">
        <v>3559</v>
      </c>
      <c r="M146" s="331" t="s">
        <v>3571</v>
      </c>
    </row>
    <row r="147" spans="1:13">
      <c r="A147" s="347">
        <v>134</v>
      </c>
      <c r="B147" s="346">
        <v>210800112</v>
      </c>
      <c r="C147" s="345" t="s">
        <v>3587</v>
      </c>
      <c r="D147" s="345" t="s">
        <v>257</v>
      </c>
      <c r="E147" s="344">
        <v>60</v>
      </c>
      <c r="F147" s="344">
        <v>0</v>
      </c>
      <c r="G147" s="343">
        <f t="shared" si="10"/>
        <v>0</v>
      </c>
      <c r="H147" s="342">
        <v>5.8999999999999997E-2</v>
      </c>
      <c r="I147" s="341">
        <f t="shared" si="11"/>
        <v>3.54</v>
      </c>
      <c r="J147" s="340" t="s">
        <v>3559</v>
      </c>
      <c r="M147" s="331" t="s">
        <v>3571</v>
      </c>
    </row>
    <row r="148" spans="1:13">
      <c r="A148" s="347">
        <v>135</v>
      </c>
      <c r="B148" s="346">
        <v>210800112</v>
      </c>
      <c r="C148" s="345" t="s">
        <v>3587</v>
      </c>
      <c r="D148" s="345" t="s">
        <v>257</v>
      </c>
      <c r="E148" s="344">
        <v>80</v>
      </c>
      <c r="F148" s="344">
        <v>0</v>
      </c>
      <c r="G148" s="343">
        <f t="shared" si="10"/>
        <v>0</v>
      </c>
      <c r="H148" s="342">
        <v>5.8999999999999997E-2</v>
      </c>
      <c r="I148" s="341">
        <f t="shared" si="11"/>
        <v>4.72</v>
      </c>
      <c r="J148" s="340" t="s">
        <v>3559</v>
      </c>
      <c r="M148" s="331" t="s">
        <v>3571</v>
      </c>
    </row>
    <row r="149" spans="1:13">
      <c r="A149" s="347">
        <v>136</v>
      </c>
      <c r="B149" s="346">
        <v>210800103</v>
      </c>
      <c r="C149" s="345" t="s">
        <v>3586</v>
      </c>
      <c r="D149" s="345" t="s">
        <v>257</v>
      </c>
      <c r="E149" s="344">
        <v>1950</v>
      </c>
      <c r="F149" s="344">
        <v>0</v>
      </c>
      <c r="G149" s="343">
        <f t="shared" si="10"/>
        <v>0</v>
      </c>
      <c r="H149" s="342">
        <v>5.7000000000000002E-2</v>
      </c>
      <c r="I149" s="341">
        <f t="shared" si="11"/>
        <v>111.15</v>
      </c>
      <c r="J149" s="340" t="s">
        <v>3559</v>
      </c>
      <c r="M149" s="331" t="s">
        <v>3571</v>
      </c>
    </row>
    <row r="150" spans="1:13">
      <c r="A150" s="347">
        <v>137</v>
      </c>
      <c r="B150" s="346">
        <v>210800103</v>
      </c>
      <c r="C150" s="345" t="s">
        <v>3586</v>
      </c>
      <c r="D150" s="345" t="s">
        <v>257</v>
      </c>
      <c r="E150" s="344">
        <v>880</v>
      </c>
      <c r="F150" s="344">
        <v>0</v>
      </c>
      <c r="G150" s="343">
        <f t="shared" si="10"/>
        <v>0</v>
      </c>
      <c r="H150" s="342">
        <v>5.7000000000000002E-2</v>
      </c>
      <c r="I150" s="341">
        <f t="shared" si="11"/>
        <v>50.160000000000004</v>
      </c>
      <c r="J150" s="340" t="s">
        <v>3559</v>
      </c>
      <c r="M150" s="331" t="s">
        <v>3571</v>
      </c>
    </row>
    <row r="151" spans="1:13">
      <c r="A151" s="347">
        <v>138</v>
      </c>
      <c r="B151" s="346">
        <v>210800103</v>
      </c>
      <c r="C151" s="345" t="s">
        <v>3586</v>
      </c>
      <c r="D151" s="345" t="s">
        <v>257</v>
      </c>
      <c r="E151" s="344">
        <v>190</v>
      </c>
      <c r="F151" s="344">
        <v>0</v>
      </c>
      <c r="G151" s="343">
        <f t="shared" si="10"/>
        <v>0</v>
      </c>
      <c r="H151" s="342">
        <v>5.7000000000000002E-2</v>
      </c>
      <c r="I151" s="341">
        <f t="shared" si="11"/>
        <v>10.83</v>
      </c>
      <c r="J151" s="340" t="s">
        <v>3559</v>
      </c>
      <c r="M151" s="331" t="s">
        <v>3571</v>
      </c>
    </row>
    <row r="152" spans="1:13">
      <c r="A152" s="347">
        <v>139</v>
      </c>
      <c r="B152" s="346">
        <v>210800103</v>
      </c>
      <c r="C152" s="345" t="s">
        <v>3586</v>
      </c>
      <c r="D152" s="345" t="s">
        <v>257</v>
      </c>
      <c r="E152" s="344">
        <v>75</v>
      </c>
      <c r="F152" s="344">
        <v>0</v>
      </c>
      <c r="G152" s="343">
        <f t="shared" si="10"/>
        <v>0</v>
      </c>
      <c r="H152" s="342">
        <v>5.7000000000000002E-2</v>
      </c>
      <c r="I152" s="341">
        <f t="shared" si="11"/>
        <v>4.2750000000000004</v>
      </c>
      <c r="J152" s="340" t="s">
        <v>3559</v>
      </c>
      <c r="M152" s="331" t="s">
        <v>3571</v>
      </c>
    </row>
    <row r="153" spans="1:13">
      <c r="A153" s="347">
        <v>140</v>
      </c>
      <c r="B153" s="346">
        <v>210800006</v>
      </c>
      <c r="C153" s="345" t="s">
        <v>3585</v>
      </c>
      <c r="D153" s="345" t="s">
        <v>257</v>
      </c>
      <c r="E153" s="344">
        <v>200</v>
      </c>
      <c r="F153" s="344">
        <v>0</v>
      </c>
      <c r="G153" s="343">
        <f t="shared" si="10"/>
        <v>0</v>
      </c>
      <c r="H153" s="342">
        <v>5.0999999999999997E-2</v>
      </c>
      <c r="I153" s="341">
        <f t="shared" si="11"/>
        <v>10.199999999999999</v>
      </c>
      <c r="J153" s="340" t="s">
        <v>3559</v>
      </c>
      <c r="M153" s="331" t="s">
        <v>3571</v>
      </c>
    </row>
    <row r="154" spans="1:13">
      <c r="A154" s="347">
        <v>141</v>
      </c>
      <c r="B154" s="346">
        <v>210800006</v>
      </c>
      <c r="C154" s="345" t="s">
        <v>3585</v>
      </c>
      <c r="D154" s="345" t="s">
        <v>257</v>
      </c>
      <c r="E154" s="344">
        <v>155</v>
      </c>
      <c r="F154" s="344">
        <v>0</v>
      </c>
      <c r="G154" s="343">
        <f t="shared" si="10"/>
        <v>0</v>
      </c>
      <c r="H154" s="342">
        <v>5.0999999999999997E-2</v>
      </c>
      <c r="I154" s="341">
        <f t="shared" si="11"/>
        <v>7.9049999999999994</v>
      </c>
      <c r="J154" s="340" t="s">
        <v>3559</v>
      </c>
      <c r="M154" s="331" t="s">
        <v>3571</v>
      </c>
    </row>
    <row r="155" spans="1:13">
      <c r="A155" s="347">
        <v>142</v>
      </c>
      <c r="B155" s="346">
        <v>210950321</v>
      </c>
      <c r="C155" s="345" t="s">
        <v>3584</v>
      </c>
      <c r="D155" s="345" t="s">
        <v>257</v>
      </c>
      <c r="E155" s="344">
        <v>160</v>
      </c>
      <c r="F155" s="344">
        <v>0</v>
      </c>
      <c r="G155" s="343">
        <f t="shared" si="10"/>
        <v>0</v>
      </c>
      <c r="H155" s="342">
        <v>9.0999999999999998E-2</v>
      </c>
      <c r="I155" s="341">
        <f t="shared" si="11"/>
        <v>14.559999999999999</v>
      </c>
      <c r="J155" s="340" t="s">
        <v>3559</v>
      </c>
      <c r="M155" s="331" t="s">
        <v>3571</v>
      </c>
    </row>
    <row r="156" spans="1:13">
      <c r="A156" s="347">
        <v>143</v>
      </c>
      <c r="B156" s="346">
        <v>210803501</v>
      </c>
      <c r="C156" s="345" t="s">
        <v>3583</v>
      </c>
      <c r="D156" s="345" t="s">
        <v>257</v>
      </c>
      <c r="E156" s="344">
        <v>125</v>
      </c>
      <c r="F156" s="344">
        <v>0</v>
      </c>
      <c r="G156" s="343">
        <f t="shared" si="10"/>
        <v>0</v>
      </c>
      <c r="H156" s="342">
        <v>4.5999999999999999E-2</v>
      </c>
      <c r="I156" s="341">
        <f t="shared" si="11"/>
        <v>5.75</v>
      </c>
      <c r="J156" s="340" t="s">
        <v>3559</v>
      </c>
      <c r="M156" s="331" t="s">
        <v>3571</v>
      </c>
    </row>
    <row r="157" spans="1:13">
      <c r="A157" s="347">
        <v>144</v>
      </c>
      <c r="B157" s="346">
        <v>210950341</v>
      </c>
      <c r="C157" s="345" t="s">
        <v>3582</v>
      </c>
      <c r="D157" s="345" t="s">
        <v>257</v>
      </c>
      <c r="E157" s="344">
        <v>195</v>
      </c>
      <c r="F157" s="344">
        <v>0</v>
      </c>
      <c r="G157" s="343">
        <f t="shared" si="10"/>
        <v>0</v>
      </c>
      <c r="H157" s="342">
        <v>4.5999999999999999E-2</v>
      </c>
      <c r="I157" s="341">
        <f t="shared" si="11"/>
        <v>8.9700000000000006</v>
      </c>
      <c r="J157" s="340" t="s">
        <v>3559</v>
      </c>
      <c r="M157" s="331" t="s">
        <v>3571</v>
      </c>
    </row>
    <row r="158" spans="1:13">
      <c r="A158" s="347">
        <v>145</v>
      </c>
      <c r="B158" s="346">
        <v>210990001</v>
      </c>
      <c r="C158" s="345" t="s">
        <v>3581</v>
      </c>
      <c r="D158" s="345" t="s">
        <v>3563</v>
      </c>
      <c r="E158" s="344">
        <v>1</v>
      </c>
      <c r="F158" s="344">
        <v>0</v>
      </c>
      <c r="G158" s="343">
        <f t="shared" si="10"/>
        <v>0</v>
      </c>
      <c r="H158" s="342">
        <v>0</v>
      </c>
      <c r="I158" s="341">
        <f t="shared" si="11"/>
        <v>0</v>
      </c>
      <c r="J158" s="340" t="s">
        <v>3559</v>
      </c>
      <c r="K158" s="275" t="s">
        <v>3558</v>
      </c>
      <c r="M158" s="331" t="s">
        <v>3571</v>
      </c>
    </row>
    <row r="159" spans="1:13">
      <c r="A159" s="347">
        <v>146</v>
      </c>
      <c r="B159" s="346">
        <v>210100001</v>
      </c>
      <c r="C159" s="345" t="s">
        <v>3580</v>
      </c>
      <c r="D159" s="345" t="s">
        <v>3563</v>
      </c>
      <c r="E159" s="344">
        <v>166</v>
      </c>
      <c r="F159" s="344">
        <v>0</v>
      </c>
      <c r="G159" s="343">
        <f t="shared" si="10"/>
        <v>0</v>
      </c>
      <c r="H159" s="342">
        <v>0.05</v>
      </c>
      <c r="I159" s="341">
        <f t="shared" si="11"/>
        <v>8.3000000000000007</v>
      </c>
      <c r="J159" s="340" t="s">
        <v>3559</v>
      </c>
      <c r="K159" s="275" t="s">
        <v>3558</v>
      </c>
      <c r="M159" s="331" t="s">
        <v>3571</v>
      </c>
    </row>
    <row r="160" spans="1:13">
      <c r="A160" s="347">
        <v>147</v>
      </c>
      <c r="B160" s="346">
        <v>210100003</v>
      </c>
      <c r="C160" s="345" t="s">
        <v>3579</v>
      </c>
      <c r="D160" s="345" t="s">
        <v>3563</v>
      </c>
      <c r="E160" s="344">
        <v>60</v>
      </c>
      <c r="F160" s="344">
        <v>0</v>
      </c>
      <c r="G160" s="343">
        <f t="shared" si="10"/>
        <v>0</v>
      </c>
      <c r="H160" s="342">
        <v>7.6999999999999999E-2</v>
      </c>
      <c r="I160" s="341">
        <f t="shared" si="11"/>
        <v>4.62</v>
      </c>
      <c r="J160" s="340" t="s">
        <v>3559</v>
      </c>
      <c r="K160" s="275" t="s">
        <v>3558</v>
      </c>
      <c r="M160" s="331" t="s">
        <v>3571</v>
      </c>
    </row>
    <row r="161" spans="1:13">
      <c r="A161" s="347">
        <v>148</v>
      </c>
      <c r="B161" s="346">
        <v>210100002</v>
      </c>
      <c r="C161" s="345" t="s">
        <v>3578</v>
      </c>
      <c r="D161" s="345" t="s">
        <v>3563</v>
      </c>
      <c r="E161" s="344">
        <v>20</v>
      </c>
      <c r="F161" s="344">
        <v>0</v>
      </c>
      <c r="G161" s="343">
        <f t="shared" si="10"/>
        <v>0</v>
      </c>
      <c r="H161" s="342">
        <v>5.7000000000000002E-2</v>
      </c>
      <c r="I161" s="341">
        <f t="shared" si="11"/>
        <v>1.1400000000000001</v>
      </c>
      <c r="J161" s="340" t="s">
        <v>3559</v>
      </c>
      <c r="K161" s="275" t="s">
        <v>3558</v>
      </c>
      <c r="M161" s="331" t="s">
        <v>3571</v>
      </c>
    </row>
    <row r="162" spans="1:13">
      <c r="A162" s="347">
        <v>149</v>
      </c>
      <c r="B162" s="346">
        <v>210100004</v>
      </c>
      <c r="C162" s="345" t="s">
        <v>3577</v>
      </c>
      <c r="D162" s="345" t="s">
        <v>3563</v>
      </c>
      <c r="E162" s="344">
        <v>8</v>
      </c>
      <c r="F162" s="344">
        <v>0</v>
      </c>
      <c r="G162" s="343">
        <f t="shared" si="10"/>
        <v>0</v>
      </c>
      <c r="H162" s="342">
        <v>0.17899999999999999</v>
      </c>
      <c r="I162" s="341">
        <f t="shared" si="11"/>
        <v>1.4319999999999999</v>
      </c>
      <c r="J162" s="340" t="s">
        <v>3559</v>
      </c>
      <c r="K162" s="275" t="s">
        <v>3558</v>
      </c>
      <c r="M162" s="331" t="s">
        <v>3571</v>
      </c>
    </row>
    <row r="163" spans="1:13">
      <c r="A163" s="347">
        <v>150</v>
      </c>
      <c r="B163" s="346">
        <v>210020133</v>
      </c>
      <c r="C163" s="345" t="s">
        <v>3576</v>
      </c>
      <c r="D163" s="345" t="s">
        <v>257</v>
      </c>
      <c r="E163" s="344">
        <v>10</v>
      </c>
      <c r="F163" s="344">
        <v>0</v>
      </c>
      <c r="G163" s="343">
        <f t="shared" si="10"/>
        <v>0</v>
      </c>
      <c r="H163" s="342">
        <v>0.193</v>
      </c>
      <c r="I163" s="341">
        <f t="shared" si="11"/>
        <v>1.9300000000000002</v>
      </c>
      <c r="J163" s="340" t="s">
        <v>3559</v>
      </c>
      <c r="M163" s="331" t="s">
        <v>3571</v>
      </c>
    </row>
    <row r="164" spans="1:13">
      <c r="A164" s="347">
        <v>151</v>
      </c>
      <c r="B164" s="346">
        <v>210120481</v>
      </c>
      <c r="C164" s="345" t="s">
        <v>3575</v>
      </c>
      <c r="D164" s="345" t="s">
        <v>3563</v>
      </c>
      <c r="E164" s="344">
        <v>18</v>
      </c>
      <c r="F164" s="344">
        <v>0</v>
      </c>
      <c r="G164" s="343">
        <f t="shared" si="10"/>
        <v>0</v>
      </c>
      <c r="H164" s="342">
        <v>0.27600000000000002</v>
      </c>
      <c r="I164" s="341">
        <f t="shared" si="11"/>
        <v>4.968</v>
      </c>
      <c r="J164" s="340" t="s">
        <v>3559</v>
      </c>
      <c r="M164" s="331" t="s">
        <v>3571</v>
      </c>
    </row>
    <row r="165" spans="1:13">
      <c r="A165" s="347">
        <v>152</v>
      </c>
      <c r="B165" s="346">
        <v>210120481</v>
      </c>
      <c r="C165" s="345" t="s">
        <v>3575</v>
      </c>
      <c r="D165" s="345" t="s">
        <v>3563</v>
      </c>
      <c r="E165" s="344">
        <v>23</v>
      </c>
      <c r="F165" s="344">
        <v>0</v>
      </c>
      <c r="G165" s="343">
        <f t="shared" si="10"/>
        <v>0</v>
      </c>
      <c r="H165" s="342">
        <v>0.27600000000000002</v>
      </c>
      <c r="I165" s="341">
        <f t="shared" si="11"/>
        <v>6.3480000000000008</v>
      </c>
      <c r="J165" s="340" t="s">
        <v>3559</v>
      </c>
      <c r="M165" s="331" t="s">
        <v>3571</v>
      </c>
    </row>
    <row r="166" spans="1:13">
      <c r="A166" s="347">
        <v>153</v>
      </c>
      <c r="B166" s="346">
        <v>210120481</v>
      </c>
      <c r="C166" s="345" t="s">
        <v>3575</v>
      </c>
      <c r="D166" s="345" t="s">
        <v>3563</v>
      </c>
      <c r="E166" s="344">
        <v>1</v>
      </c>
      <c r="F166" s="344">
        <v>0</v>
      </c>
      <c r="G166" s="343">
        <f t="shared" si="10"/>
        <v>0</v>
      </c>
      <c r="H166" s="342">
        <v>0.27600000000000002</v>
      </c>
      <c r="I166" s="341">
        <f t="shared" si="11"/>
        <v>0.27600000000000002</v>
      </c>
      <c r="J166" s="340" t="s">
        <v>3559</v>
      </c>
      <c r="M166" s="331" t="s">
        <v>3571</v>
      </c>
    </row>
    <row r="167" spans="1:13">
      <c r="A167" s="347">
        <v>154</v>
      </c>
      <c r="B167" s="346">
        <v>210120481</v>
      </c>
      <c r="C167" s="345" t="s">
        <v>3575</v>
      </c>
      <c r="D167" s="345" t="s">
        <v>3563</v>
      </c>
      <c r="E167" s="344">
        <v>18</v>
      </c>
      <c r="F167" s="344">
        <v>0</v>
      </c>
      <c r="G167" s="343">
        <f t="shared" si="10"/>
        <v>0</v>
      </c>
      <c r="H167" s="342">
        <v>0.27600000000000002</v>
      </c>
      <c r="I167" s="341">
        <f t="shared" si="11"/>
        <v>4.968</v>
      </c>
      <c r="J167" s="340" t="s">
        <v>3559</v>
      </c>
      <c r="M167" s="331" t="s">
        <v>3571</v>
      </c>
    </row>
    <row r="168" spans="1:13">
      <c r="A168" s="347">
        <v>155</v>
      </c>
      <c r="B168" s="346">
        <v>210120343</v>
      </c>
      <c r="C168" s="345" t="s">
        <v>3574</v>
      </c>
      <c r="D168" s="345" t="s">
        <v>3563</v>
      </c>
      <c r="E168" s="344">
        <v>1</v>
      </c>
      <c r="F168" s="344">
        <v>0</v>
      </c>
      <c r="G168" s="343">
        <f t="shared" si="10"/>
        <v>0</v>
      </c>
      <c r="H168" s="342">
        <v>1.39</v>
      </c>
      <c r="I168" s="341">
        <f t="shared" si="11"/>
        <v>1.39</v>
      </c>
      <c r="J168" s="340" t="s">
        <v>3559</v>
      </c>
      <c r="M168" s="331" t="s">
        <v>3571</v>
      </c>
    </row>
    <row r="169" spans="1:13">
      <c r="A169" s="347">
        <v>156</v>
      </c>
      <c r="B169" s="346">
        <v>210191511</v>
      </c>
      <c r="C169" s="345" t="s">
        <v>3573</v>
      </c>
      <c r="D169" s="345" t="s">
        <v>3563</v>
      </c>
      <c r="E169" s="344">
        <v>1</v>
      </c>
      <c r="F169" s="344">
        <v>0</v>
      </c>
      <c r="G169" s="343">
        <f t="shared" ref="G169:G200" si="12">E169*F169</f>
        <v>0</v>
      </c>
      <c r="H169" s="342">
        <v>0.49299999999999999</v>
      </c>
      <c r="I169" s="341">
        <f t="shared" ref="I169:I200" si="13">E169*H169</f>
        <v>0.49299999999999999</v>
      </c>
      <c r="J169" s="340" t="s">
        <v>3559</v>
      </c>
      <c r="M169" s="331" t="s">
        <v>3571</v>
      </c>
    </row>
    <row r="170" spans="1:13" ht="15.75" thickBot="1">
      <c r="A170" s="339">
        <v>157</v>
      </c>
      <c r="B170" s="338">
        <v>210010005</v>
      </c>
      <c r="C170" s="337" t="s">
        <v>3572</v>
      </c>
      <c r="D170" s="337" t="s">
        <v>257</v>
      </c>
      <c r="E170" s="336">
        <v>20</v>
      </c>
      <c r="F170" s="336">
        <v>0</v>
      </c>
      <c r="G170" s="335">
        <f t="shared" si="12"/>
        <v>0</v>
      </c>
      <c r="H170" s="334">
        <v>9.0999999999999998E-2</v>
      </c>
      <c r="I170" s="333">
        <f t="shared" si="13"/>
        <v>1.8199999999999998</v>
      </c>
      <c r="J170" s="332" t="s">
        <v>3559</v>
      </c>
      <c r="M170" s="331" t="s">
        <v>3571</v>
      </c>
    </row>
    <row r="171" spans="1:13" s="322" customFormat="1" ht="14.25">
      <c r="A171" s="366"/>
      <c r="B171" s="365"/>
      <c r="C171" s="364" t="s">
        <v>3557</v>
      </c>
      <c r="D171" s="364"/>
      <c r="E171" s="363"/>
      <c r="F171" s="363"/>
      <c r="G171" s="362">
        <f>SUM(G105:G170)</f>
        <v>0</v>
      </c>
      <c r="H171" s="361"/>
      <c r="I171" s="360">
        <f>SUM(I105:I170)</f>
        <v>530.58600000000001</v>
      </c>
      <c r="J171" s="359"/>
      <c r="M171" s="358" t="s">
        <v>3571</v>
      </c>
    </row>
    <row r="172" spans="1:13" s="348" customFormat="1" ht="20.100000000000001" customHeight="1">
      <c r="A172" s="357" t="s">
        <v>3570</v>
      </c>
      <c r="B172" s="356"/>
      <c r="C172" s="355"/>
      <c r="D172" s="355"/>
      <c r="E172" s="354"/>
      <c r="F172" s="354"/>
      <c r="G172" s="353"/>
      <c r="H172" s="352"/>
      <c r="I172" s="351"/>
      <c r="J172" s="350"/>
      <c r="M172" s="349"/>
    </row>
    <row r="173" spans="1:13" ht="15.75" thickBot="1">
      <c r="A173" s="339">
        <v>158</v>
      </c>
      <c r="B173" s="338">
        <v>210990001</v>
      </c>
      <c r="C173" s="337" t="s">
        <v>3569</v>
      </c>
      <c r="D173" s="337" t="s">
        <v>3563</v>
      </c>
      <c r="E173" s="336">
        <v>1</v>
      </c>
      <c r="F173" s="336">
        <v>0</v>
      </c>
      <c r="G173" s="335">
        <f>E173*F173</f>
        <v>0</v>
      </c>
      <c r="H173" s="334">
        <v>0</v>
      </c>
      <c r="I173" s="333">
        <f>E173*H173</f>
        <v>0</v>
      </c>
      <c r="J173" s="332" t="s">
        <v>3559</v>
      </c>
      <c r="K173" s="275" t="s">
        <v>3558</v>
      </c>
      <c r="M173" s="331" t="s">
        <v>3568</v>
      </c>
    </row>
    <row r="174" spans="1:13" s="322" customFormat="1" ht="14.25">
      <c r="A174" s="366"/>
      <c r="B174" s="365"/>
      <c r="C174" s="364" t="s">
        <v>3557</v>
      </c>
      <c r="D174" s="364"/>
      <c r="E174" s="363"/>
      <c r="F174" s="363"/>
      <c r="G174" s="362">
        <f>SUM(G173:G173)</f>
        <v>0</v>
      </c>
      <c r="H174" s="361"/>
      <c r="I174" s="360">
        <f>SUM(I173:I173)</f>
        <v>0</v>
      </c>
      <c r="J174" s="359"/>
      <c r="M174" s="358" t="s">
        <v>3568</v>
      </c>
    </row>
    <row r="175" spans="1:13" s="348" customFormat="1" ht="20.100000000000001" customHeight="1">
      <c r="A175" s="357" t="s">
        <v>3524</v>
      </c>
      <c r="B175" s="356"/>
      <c r="C175" s="355"/>
      <c r="D175" s="355"/>
      <c r="E175" s="354"/>
      <c r="F175" s="354"/>
      <c r="G175" s="353"/>
      <c r="H175" s="352"/>
      <c r="I175" s="351"/>
      <c r="J175" s="350"/>
      <c r="M175" s="349"/>
    </row>
    <row r="176" spans="1:13">
      <c r="A176" s="347">
        <v>159</v>
      </c>
      <c r="B176" s="346">
        <v>218009001</v>
      </c>
      <c r="C176" s="345" t="s">
        <v>3567</v>
      </c>
      <c r="D176" s="345" t="s">
        <v>3563</v>
      </c>
      <c r="E176" s="344">
        <v>7</v>
      </c>
      <c r="F176" s="344">
        <v>0</v>
      </c>
      <c r="G176" s="343">
        <f t="shared" ref="G176:G183" si="14">E176*F176</f>
        <v>0</v>
      </c>
      <c r="H176" s="342">
        <v>0</v>
      </c>
      <c r="I176" s="341">
        <f t="shared" ref="I176:I183" si="15">E176*H176</f>
        <v>0</v>
      </c>
      <c r="J176" s="340" t="s">
        <v>3566</v>
      </c>
      <c r="M176" s="331" t="s">
        <v>3556</v>
      </c>
    </row>
    <row r="177" spans="1:13">
      <c r="A177" s="347">
        <v>160</v>
      </c>
      <c r="B177" s="346">
        <v>218009001</v>
      </c>
      <c r="C177" s="345" t="s">
        <v>3567</v>
      </c>
      <c r="D177" s="345" t="s">
        <v>3563</v>
      </c>
      <c r="E177" s="344">
        <v>5</v>
      </c>
      <c r="F177" s="344">
        <v>0</v>
      </c>
      <c r="G177" s="343">
        <f t="shared" si="14"/>
        <v>0</v>
      </c>
      <c r="H177" s="342">
        <v>0</v>
      </c>
      <c r="I177" s="341">
        <f t="shared" si="15"/>
        <v>0</v>
      </c>
      <c r="J177" s="340" t="s">
        <v>3566</v>
      </c>
      <c r="M177" s="331" t="s">
        <v>3556</v>
      </c>
    </row>
    <row r="178" spans="1:13">
      <c r="A178" s="347">
        <v>161</v>
      </c>
      <c r="B178" s="346">
        <v>218009001</v>
      </c>
      <c r="C178" s="345" t="s">
        <v>3567</v>
      </c>
      <c r="D178" s="345" t="s">
        <v>3563</v>
      </c>
      <c r="E178" s="344">
        <v>2</v>
      </c>
      <c r="F178" s="344">
        <v>0</v>
      </c>
      <c r="G178" s="343">
        <f t="shared" si="14"/>
        <v>0</v>
      </c>
      <c r="H178" s="342">
        <v>0</v>
      </c>
      <c r="I178" s="341">
        <f t="shared" si="15"/>
        <v>0</v>
      </c>
      <c r="J178" s="340" t="s">
        <v>3566</v>
      </c>
      <c r="M178" s="331" t="s">
        <v>3556</v>
      </c>
    </row>
    <row r="179" spans="1:13">
      <c r="A179" s="347">
        <v>162</v>
      </c>
      <c r="B179" s="346">
        <v>219002242</v>
      </c>
      <c r="C179" s="345" t="s">
        <v>3565</v>
      </c>
      <c r="D179" s="345" t="s">
        <v>3563</v>
      </c>
      <c r="E179" s="344">
        <v>8</v>
      </c>
      <c r="F179" s="344">
        <v>0</v>
      </c>
      <c r="G179" s="343">
        <f t="shared" si="14"/>
        <v>0</v>
      </c>
      <c r="H179" s="342">
        <v>0.69699999999999995</v>
      </c>
      <c r="I179" s="341">
        <f t="shared" si="15"/>
        <v>5.5759999999999996</v>
      </c>
      <c r="J179" s="340" t="s">
        <v>3559</v>
      </c>
      <c r="K179" s="275" t="s">
        <v>3558</v>
      </c>
      <c r="M179" s="331" t="s">
        <v>3556</v>
      </c>
    </row>
    <row r="180" spans="1:13">
      <c r="A180" s="347">
        <v>163</v>
      </c>
      <c r="B180" s="346">
        <v>219002212</v>
      </c>
      <c r="C180" s="345" t="s">
        <v>3564</v>
      </c>
      <c r="D180" s="345" t="s">
        <v>3563</v>
      </c>
      <c r="E180" s="344">
        <v>357</v>
      </c>
      <c r="F180" s="344">
        <v>0</v>
      </c>
      <c r="G180" s="343">
        <f t="shared" si="14"/>
        <v>0</v>
      </c>
      <c r="H180" s="342">
        <v>0.107</v>
      </c>
      <c r="I180" s="341">
        <f t="shared" si="15"/>
        <v>38.198999999999998</v>
      </c>
      <c r="J180" s="340" t="s">
        <v>3559</v>
      </c>
      <c r="K180" s="275" t="s">
        <v>3558</v>
      </c>
      <c r="M180" s="331" t="s">
        <v>3556</v>
      </c>
    </row>
    <row r="181" spans="1:13">
      <c r="A181" s="347">
        <v>164</v>
      </c>
      <c r="B181" s="346">
        <v>219002611</v>
      </c>
      <c r="C181" s="345" t="s">
        <v>3562</v>
      </c>
      <c r="D181" s="345" t="s">
        <v>257</v>
      </c>
      <c r="E181" s="344">
        <v>260</v>
      </c>
      <c r="F181" s="344">
        <v>0</v>
      </c>
      <c r="G181" s="343">
        <f t="shared" si="14"/>
        <v>0</v>
      </c>
      <c r="H181" s="342">
        <v>0.23200000000000001</v>
      </c>
      <c r="I181" s="341">
        <f t="shared" si="15"/>
        <v>60.32</v>
      </c>
      <c r="J181" s="340" t="s">
        <v>3559</v>
      </c>
      <c r="K181" s="275" t="s">
        <v>3558</v>
      </c>
      <c r="M181" s="331" t="s">
        <v>3556</v>
      </c>
    </row>
    <row r="182" spans="1:13">
      <c r="A182" s="347">
        <v>165</v>
      </c>
      <c r="B182" s="346">
        <v>219002621</v>
      </c>
      <c r="C182" s="345" t="s">
        <v>3561</v>
      </c>
      <c r="D182" s="345" t="s">
        <v>257</v>
      </c>
      <c r="E182" s="344">
        <v>128</v>
      </c>
      <c r="F182" s="344">
        <v>0</v>
      </c>
      <c r="G182" s="343">
        <f t="shared" si="14"/>
        <v>0</v>
      </c>
      <c r="H182" s="342">
        <v>0.307</v>
      </c>
      <c r="I182" s="341">
        <f t="shared" si="15"/>
        <v>39.295999999999999</v>
      </c>
      <c r="J182" s="340" t="s">
        <v>3559</v>
      </c>
      <c r="K182" s="275" t="s">
        <v>3558</v>
      </c>
      <c r="M182" s="331" t="s">
        <v>3556</v>
      </c>
    </row>
    <row r="183" spans="1:13" ht="15.75" thickBot="1">
      <c r="A183" s="339">
        <v>166</v>
      </c>
      <c r="B183" s="338">
        <v>219002631</v>
      </c>
      <c r="C183" s="337" t="s">
        <v>3560</v>
      </c>
      <c r="D183" s="337" t="s">
        <v>257</v>
      </c>
      <c r="E183" s="336">
        <v>65</v>
      </c>
      <c r="F183" s="336">
        <v>0</v>
      </c>
      <c r="G183" s="335">
        <f t="shared" si="14"/>
        <v>0</v>
      </c>
      <c r="H183" s="334">
        <v>0.28699999999999998</v>
      </c>
      <c r="I183" s="333">
        <f t="shared" si="15"/>
        <v>18.654999999999998</v>
      </c>
      <c r="J183" s="332" t="s">
        <v>3559</v>
      </c>
      <c r="K183" s="275" t="s">
        <v>3558</v>
      </c>
      <c r="M183" s="331" t="s">
        <v>3556</v>
      </c>
    </row>
    <row r="184" spans="1:13" s="322" customFormat="1" thickBot="1">
      <c r="A184" s="330"/>
      <c r="B184" s="329"/>
      <c r="C184" s="328" t="s">
        <v>3557</v>
      </c>
      <c r="D184" s="328"/>
      <c r="E184" s="327"/>
      <c r="F184" s="327"/>
      <c r="G184" s="326">
        <f>SUM(G176:G183)</f>
        <v>0</v>
      </c>
      <c r="H184" s="325"/>
      <c r="I184" s="324">
        <f>SUM(I176:I183)</f>
        <v>162.04599999999999</v>
      </c>
      <c r="J184" s="323"/>
      <c r="M184" s="322" t="s">
        <v>3556</v>
      </c>
    </row>
    <row r="185" spans="1:13">
      <c r="B185" s="321"/>
      <c r="E185" s="278"/>
      <c r="F185" s="278"/>
      <c r="G185" s="320"/>
      <c r="H185" s="319"/>
      <c r="I185" s="318"/>
    </row>
    <row r="186" spans="1:13">
      <c r="A186" s="275" t="s">
        <v>3530</v>
      </c>
      <c r="B186" s="321"/>
      <c r="E186" s="278"/>
      <c r="F186" s="278"/>
      <c r="G186" s="320"/>
      <c r="H186" s="319"/>
      <c r="I186" s="318"/>
    </row>
    <row r="187" spans="1:13">
      <c r="A187" s="275" t="s">
        <v>3529</v>
      </c>
      <c r="B187" s="321"/>
      <c r="E187" s="278"/>
      <c r="F187" s="278"/>
      <c r="G187" s="320"/>
      <c r="H187" s="319"/>
      <c r="I187" s="318"/>
    </row>
    <row r="188" spans="1:13">
      <c r="B188" s="321"/>
      <c r="E188" s="278"/>
      <c r="F188" s="278"/>
      <c r="G188" s="320"/>
      <c r="H188" s="319"/>
      <c r="I188" s="318"/>
    </row>
    <row r="189" spans="1:13">
      <c r="B189" s="321"/>
      <c r="E189" s="278"/>
      <c r="F189" s="278"/>
      <c r="G189" s="320"/>
      <c r="H189" s="319"/>
      <c r="I189" s="318"/>
    </row>
    <row r="190" spans="1:13">
      <c r="B190" s="321"/>
      <c r="E190" s="278"/>
      <c r="F190" s="278"/>
      <c r="G190" s="320"/>
      <c r="H190" s="319"/>
      <c r="I190" s="318"/>
    </row>
    <row r="191" spans="1:13">
      <c r="B191" s="321"/>
      <c r="E191" s="278"/>
      <c r="F191" s="278"/>
      <c r="G191" s="320"/>
      <c r="H191" s="319"/>
      <c r="I191" s="318"/>
    </row>
    <row r="192" spans="1:13">
      <c r="B192" s="321"/>
      <c r="E192" s="278"/>
      <c r="F192" s="278"/>
      <c r="G192" s="320"/>
      <c r="H192" s="319"/>
      <c r="I192" s="318"/>
    </row>
    <row r="193" spans="2:9">
      <c r="B193" s="321"/>
      <c r="E193" s="278"/>
      <c r="F193" s="278"/>
      <c r="G193" s="320"/>
      <c r="H193" s="319"/>
      <c r="I193" s="318"/>
    </row>
    <row r="194" spans="2:9">
      <c r="B194" s="321"/>
      <c r="E194" s="278"/>
      <c r="F194" s="278"/>
      <c r="G194" s="320"/>
      <c r="H194" s="319"/>
      <c r="I194" s="318"/>
    </row>
    <row r="195" spans="2:9">
      <c r="B195" s="321"/>
      <c r="E195" s="278"/>
      <c r="F195" s="278"/>
      <c r="G195" s="320"/>
      <c r="H195" s="319"/>
      <c r="I195" s="318"/>
    </row>
    <row r="196" spans="2:9">
      <c r="B196" s="321"/>
      <c r="E196" s="278"/>
      <c r="F196" s="278"/>
      <c r="G196" s="320"/>
      <c r="H196" s="319"/>
      <c r="I196" s="318"/>
    </row>
    <row r="197" spans="2:9">
      <c r="B197" s="321"/>
      <c r="E197" s="278"/>
      <c r="F197" s="278"/>
      <c r="G197" s="320"/>
      <c r="H197" s="319"/>
      <c r="I197" s="318"/>
    </row>
    <row r="198" spans="2:9">
      <c r="B198" s="321"/>
      <c r="E198" s="278"/>
      <c r="F198" s="278"/>
      <c r="G198" s="320"/>
      <c r="H198" s="319"/>
      <c r="I198" s="318"/>
    </row>
    <row r="199" spans="2:9">
      <c r="B199" s="321"/>
      <c r="E199" s="278"/>
      <c r="F199" s="278"/>
      <c r="G199" s="320"/>
      <c r="H199" s="319"/>
      <c r="I199" s="318"/>
    </row>
    <row r="200" spans="2:9">
      <c r="B200" s="321"/>
      <c r="E200" s="278"/>
      <c r="F200" s="278"/>
      <c r="G200" s="320"/>
      <c r="H200" s="319"/>
      <c r="I200" s="318"/>
    </row>
  </sheetData>
  <printOptions horizontalCentered="1"/>
  <pageMargins left="0.7" right="0.7" top="0.78740157499999996" bottom="0.78740157499999996" header="0.3" footer="0.3"/>
  <pageSetup paperSize="9" fitToHeight="0" orientation="portrait" r:id="rId1"/>
  <headerFooter>
    <oddFooter>&amp;CStrana &amp;P z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05"/>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395"/>
      <c r="M2" s="395"/>
      <c r="N2" s="395"/>
      <c r="O2" s="395"/>
      <c r="P2" s="395"/>
      <c r="Q2" s="395"/>
      <c r="R2" s="395"/>
      <c r="S2" s="395"/>
      <c r="T2" s="395"/>
      <c r="U2" s="395"/>
      <c r="V2" s="395"/>
      <c r="AT2" s="18" t="s">
        <v>107</v>
      </c>
    </row>
    <row r="3" spans="2:46" ht="6.95" customHeight="1">
      <c r="B3" s="19"/>
      <c r="C3" s="20"/>
      <c r="D3" s="20"/>
      <c r="E3" s="20"/>
      <c r="F3" s="20"/>
      <c r="G3" s="20"/>
      <c r="H3" s="20"/>
      <c r="I3" s="20"/>
      <c r="J3" s="20"/>
      <c r="K3" s="20"/>
      <c r="L3" s="21"/>
      <c r="AT3" s="18" t="s">
        <v>79</v>
      </c>
    </row>
    <row r="4" spans="2:46" ht="24.95" customHeight="1">
      <c r="B4" s="21"/>
      <c r="D4" s="22" t="s">
        <v>122</v>
      </c>
      <c r="L4" s="21"/>
      <c r="M4" s="91" t="s">
        <v>10</v>
      </c>
      <c r="AT4" s="18" t="s">
        <v>4</v>
      </c>
    </row>
    <row r="5" spans="2:46" ht="6.95" customHeight="1">
      <c r="B5" s="21"/>
      <c r="L5" s="21"/>
    </row>
    <row r="6" spans="2:46" ht="12" customHeight="1">
      <c r="B6" s="21"/>
      <c r="D6" s="28" t="s">
        <v>16</v>
      </c>
      <c r="L6" s="21"/>
    </row>
    <row r="7" spans="2:46" ht="16.5" customHeight="1">
      <c r="B7" s="21"/>
      <c r="E7" s="430" t="str">
        <f>'Rekapitulace stavby'!K6</f>
        <v>Byty BD Poštovní 648, Horní Slavkov</v>
      </c>
      <c r="F7" s="431"/>
      <c r="G7" s="431"/>
      <c r="H7" s="431"/>
      <c r="L7" s="21"/>
    </row>
    <row r="8" spans="2:46" ht="12" customHeight="1">
      <c r="B8" s="21"/>
      <c r="D8" s="28" t="s">
        <v>123</v>
      </c>
      <c r="L8" s="21"/>
    </row>
    <row r="9" spans="2:46" s="1" customFormat="1" ht="16.5" customHeight="1">
      <c r="B9" s="33"/>
      <c r="E9" s="430" t="s">
        <v>2433</v>
      </c>
      <c r="F9" s="429"/>
      <c r="G9" s="429"/>
      <c r="H9" s="429"/>
      <c r="L9" s="33"/>
    </row>
    <row r="10" spans="2:46" s="1" customFormat="1" ht="12" customHeight="1">
      <c r="B10" s="33"/>
      <c r="D10" s="28" t="s">
        <v>125</v>
      </c>
      <c r="L10" s="33"/>
    </row>
    <row r="11" spans="2:46" s="1" customFormat="1" ht="16.5" customHeight="1">
      <c r="B11" s="33"/>
      <c r="E11" s="423" t="s">
        <v>2434</v>
      </c>
      <c r="F11" s="429"/>
      <c r="G11" s="429"/>
      <c r="H11" s="429"/>
      <c r="L11" s="33"/>
    </row>
    <row r="12" spans="2:46" s="1" customFormat="1">
      <c r="B12" s="33"/>
      <c r="L12" s="33"/>
    </row>
    <row r="13" spans="2:46" s="1" customFormat="1" ht="12" customHeight="1">
      <c r="B13" s="33"/>
      <c r="D13" s="28" t="s">
        <v>18</v>
      </c>
      <c r="F13" s="26" t="s">
        <v>19</v>
      </c>
      <c r="I13" s="28" t="s">
        <v>20</v>
      </c>
      <c r="J13" s="26" t="s">
        <v>19</v>
      </c>
      <c r="L13" s="33"/>
    </row>
    <row r="14" spans="2:46" s="1" customFormat="1" ht="12" customHeight="1">
      <c r="B14" s="33"/>
      <c r="D14" s="28" t="s">
        <v>21</v>
      </c>
      <c r="F14" s="26" t="s">
        <v>22</v>
      </c>
      <c r="I14" s="28" t="s">
        <v>23</v>
      </c>
      <c r="J14" s="50" t="str">
        <f>'Rekapitulace stavby'!AN8</f>
        <v>29. 8. 2022</v>
      </c>
      <c r="L14" s="33"/>
    </row>
    <row r="15" spans="2:46" s="1" customFormat="1" ht="10.9" customHeight="1">
      <c r="B15" s="33"/>
      <c r="L15" s="33"/>
    </row>
    <row r="16" spans="2:46" s="1" customFormat="1" ht="12" customHeight="1">
      <c r="B16" s="33"/>
      <c r="D16" s="28" t="s">
        <v>25</v>
      </c>
      <c r="I16" s="28" t="s">
        <v>26</v>
      </c>
      <c r="J16" s="26" t="s">
        <v>19</v>
      </c>
      <c r="L16" s="33"/>
    </row>
    <row r="17" spans="2:12" s="1" customFormat="1" ht="18" customHeight="1">
      <c r="B17" s="33"/>
      <c r="E17" s="26" t="s">
        <v>27</v>
      </c>
      <c r="I17" s="28" t="s">
        <v>28</v>
      </c>
      <c r="J17" s="26" t="s">
        <v>19</v>
      </c>
      <c r="L17" s="33"/>
    </row>
    <row r="18" spans="2:12" s="1" customFormat="1" ht="6.95" customHeight="1">
      <c r="B18" s="33"/>
      <c r="L18" s="33"/>
    </row>
    <row r="19" spans="2:12" s="1" customFormat="1" ht="12" customHeight="1">
      <c r="B19" s="33"/>
      <c r="D19" s="28" t="s">
        <v>29</v>
      </c>
      <c r="I19" s="28" t="s">
        <v>26</v>
      </c>
      <c r="J19" s="29" t="str">
        <f>'Rekapitulace stavby'!AN13</f>
        <v>Vyplň údaj</v>
      </c>
      <c r="L19" s="33"/>
    </row>
    <row r="20" spans="2:12" s="1" customFormat="1" ht="18" customHeight="1">
      <c r="B20" s="33"/>
      <c r="E20" s="432" t="str">
        <f>'Rekapitulace stavby'!E14</f>
        <v>Vyplň údaj</v>
      </c>
      <c r="F20" s="414"/>
      <c r="G20" s="414"/>
      <c r="H20" s="414"/>
      <c r="I20" s="28" t="s">
        <v>28</v>
      </c>
      <c r="J20" s="29" t="str">
        <f>'Rekapitulace stavby'!AN14</f>
        <v>Vyplň údaj</v>
      </c>
      <c r="L20" s="33"/>
    </row>
    <row r="21" spans="2:12" s="1" customFormat="1" ht="6.95" customHeight="1">
      <c r="B21" s="33"/>
      <c r="L21" s="33"/>
    </row>
    <row r="22" spans="2:12" s="1" customFormat="1" ht="12" customHeight="1">
      <c r="B22" s="33"/>
      <c r="D22" s="28" t="s">
        <v>31</v>
      </c>
      <c r="I22" s="28" t="s">
        <v>26</v>
      </c>
      <c r="J22" s="26" t="s">
        <v>19</v>
      </c>
      <c r="L22" s="33"/>
    </row>
    <row r="23" spans="2:12" s="1" customFormat="1" ht="18" customHeight="1">
      <c r="B23" s="33"/>
      <c r="E23" s="26" t="s">
        <v>32</v>
      </c>
      <c r="I23" s="28" t="s">
        <v>28</v>
      </c>
      <c r="J23" s="26" t="s">
        <v>19</v>
      </c>
      <c r="L23" s="33"/>
    </row>
    <row r="24" spans="2:12" s="1" customFormat="1" ht="6.95" customHeight="1">
      <c r="B24" s="33"/>
      <c r="L24" s="33"/>
    </row>
    <row r="25" spans="2:12" s="1" customFormat="1" ht="12" customHeight="1">
      <c r="B25" s="33"/>
      <c r="D25" s="28" t="s">
        <v>34</v>
      </c>
      <c r="I25" s="28" t="s">
        <v>26</v>
      </c>
      <c r="J25" s="26" t="s">
        <v>19</v>
      </c>
      <c r="L25" s="33"/>
    </row>
    <row r="26" spans="2:12" s="1" customFormat="1" ht="18" customHeight="1">
      <c r="B26" s="33"/>
      <c r="E26" s="26" t="s">
        <v>35</v>
      </c>
      <c r="I26" s="28" t="s">
        <v>28</v>
      </c>
      <c r="J26" s="26" t="s">
        <v>19</v>
      </c>
      <c r="L26" s="33"/>
    </row>
    <row r="27" spans="2:12" s="1" customFormat="1" ht="6.95" customHeight="1">
      <c r="B27" s="33"/>
      <c r="L27" s="33"/>
    </row>
    <row r="28" spans="2:12" s="1" customFormat="1" ht="12" customHeight="1">
      <c r="B28" s="33"/>
      <c r="D28" s="28" t="s">
        <v>36</v>
      </c>
      <c r="L28" s="33"/>
    </row>
    <row r="29" spans="2:12" s="7" customFormat="1" ht="16.5" customHeight="1">
      <c r="B29" s="92"/>
      <c r="E29" s="418" t="s">
        <v>19</v>
      </c>
      <c r="F29" s="418"/>
      <c r="G29" s="418"/>
      <c r="H29" s="418"/>
      <c r="L29" s="92"/>
    </row>
    <row r="30" spans="2:12" s="1" customFormat="1" ht="6.95" customHeight="1">
      <c r="B30" s="33"/>
      <c r="L30" s="33"/>
    </row>
    <row r="31" spans="2:12" s="1" customFormat="1" ht="6.95" customHeight="1">
      <c r="B31" s="33"/>
      <c r="D31" s="51"/>
      <c r="E31" s="51"/>
      <c r="F31" s="51"/>
      <c r="G31" s="51"/>
      <c r="H31" s="51"/>
      <c r="I31" s="51"/>
      <c r="J31" s="51"/>
      <c r="K31" s="51"/>
      <c r="L31" s="33"/>
    </row>
    <row r="32" spans="2:12" s="1" customFormat="1" ht="25.35" customHeight="1">
      <c r="B32" s="33"/>
      <c r="D32" s="93" t="s">
        <v>38</v>
      </c>
      <c r="J32" s="64">
        <f>ROUND(J89, 2)</f>
        <v>0</v>
      </c>
      <c r="L32" s="33"/>
    </row>
    <row r="33" spans="2:12" s="1" customFormat="1" ht="6.95" customHeight="1">
      <c r="B33" s="33"/>
      <c r="D33" s="51"/>
      <c r="E33" s="51"/>
      <c r="F33" s="51"/>
      <c r="G33" s="51"/>
      <c r="H33" s="51"/>
      <c r="I33" s="51"/>
      <c r="J33" s="51"/>
      <c r="K33" s="51"/>
      <c r="L33" s="33"/>
    </row>
    <row r="34" spans="2:12" s="1" customFormat="1" ht="14.45" customHeight="1">
      <c r="B34" s="33"/>
      <c r="F34" s="36" t="s">
        <v>40</v>
      </c>
      <c r="I34" s="36" t="s">
        <v>39</v>
      </c>
      <c r="J34" s="36" t="s">
        <v>41</v>
      </c>
      <c r="L34" s="33"/>
    </row>
    <row r="35" spans="2:12" s="1" customFormat="1" ht="14.45" customHeight="1">
      <c r="B35" s="33"/>
      <c r="D35" s="53" t="s">
        <v>42</v>
      </c>
      <c r="E35" s="28" t="s">
        <v>43</v>
      </c>
      <c r="F35" s="84">
        <f>ROUND((SUM(BE89:BE104)),  2)</f>
        <v>0</v>
      </c>
      <c r="I35" s="94">
        <v>0.21</v>
      </c>
      <c r="J35" s="84">
        <f>ROUND(((SUM(BE89:BE104))*I35),  2)</f>
        <v>0</v>
      </c>
      <c r="L35" s="33"/>
    </row>
    <row r="36" spans="2:12" s="1" customFormat="1" ht="14.45" customHeight="1">
      <c r="B36" s="33"/>
      <c r="E36" s="28" t="s">
        <v>44</v>
      </c>
      <c r="F36" s="84">
        <f>ROUND((SUM(BF89:BF104)),  2)</f>
        <v>0</v>
      </c>
      <c r="I36" s="94">
        <v>0.15</v>
      </c>
      <c r="J36" s="84">
        <f>ROUND(((SUM(BF89:BF104))*I36),  2)</f>
        <v>0</v>
      </c>
      <c r="L36" s="33"/>
    </row>
    <row r="37" spans="2:12" s="1" customFormat="1" ht="14.45" hidden="1" customHeight="1">
      <c r="B37" s="33"/>
      <c r="E37" s="28" t="s">
        <v>45</v>
      </c>
      <c r="F37" s="84">
        <f>ROUND((SUM(BG89:BG104)),  2)</f>
        <v>0</v>
      </c>
      <c r="I37" s="94">
        <v>0.21</v>
      </c>
      <c r="J37" s="84">
        <f>0</f>
        <v>0</v>
      </c>
      <c r="L37" s="33"/>
    </row>
    <row r="38" spans="2:12" s="1" customFormat="1" ht="14.45" hidden="1" customHeight="1">
      <c r="B38" s="33"/>
      <c r="E38" s="28" t="s">
        <v>46</v>
      </c>
      <c r="F38" s="84">
        <f>ROUND((SUM(BH89:BH104)),  2)</f>
        <v>0</v>
      </c>
      <c r="I38" s="94">
        <v>0.15</v>
      </c>
      <c r="J38" s="84">
        <f>0</f>
        <v>0</v>
      </c>
      <c r="L38" s="33"/>
    </row>
    <row r="39" spans="2:12" s="1" customFormat="1" ht="14.45" hidden="1" customHeight="1">
      <c r="B39" s="33"/>
      <c r="E39" s="28" t="s">
        <v>47</v>
      </c>
      <c r="F39" s="84">
        <f>ROUND((SUM(BI89:BI104)),  2)</f>
        <v>0</v>
      </c>
      <c r="I39" s="94">
        <v>0</v>
      </c>
      <c r="J39" s="84">
        <f>0</f>
        <v>0</v>
      </c>
      <c r="L39" s="33"/>
    </row>
    <row r="40" spans="2:12" s="1" customFormat="1" ht="6.95" customHeight="1">
      <c r="B40" s="33"/>
      <c r="L40" s="33"/>
    </row>
    <row r="41" spans="2:12" s="1" customFormat="1" ht="25.35" customHeight="1">
      <c r="B41" s="33"/>
      <c r="C41" s="95"/>
      <c r="D41" s="96" t="s">
        <v>48</v>
      </c>
      <c r="E41" s="55"/>
      <c r="F41" s="55"/>
      <c r="G41" s="97" t="s">
        <v>49</v>
      </c>
      <c r="H41" s="98" t="s">
        <v>50</v>
      </c>
      <c r="I41" s="55"/>
      <c r="J41" s="99">
        <f>SUM(J32:J39)</f>
        <v>0</v>
      </c>
      <c r="K41" s="100"/>
      <c r="L41" s="33"/>
    </row>
    <row r="42" spans="2:12" s="1" customFormat="1" ht="14.45" customHeight="1">
      <c r="B42" s="42"/>
      <c r="C42" s="43"/>
      <c r="D42" s="43"/>
      <c r="E42" s="43"/>
      <c r="F42" s="43"/>
      <c r="G42" s="43"/>
      <c r="H42" s="43"/>
      <c r="I42" s="43"/>
      <c r="J42" s="43"/>
      <c r="K42" s="43"/>
      <c r="L42" s="33"/>
    </row>
    <row r="46" spans="2:12" s="1" customFormat="1" ht="6.95" customHeight="1">
      <c r="B46" s="44"/>
      <c r="C46" s="45"/>
      <c r="D46" s="45"/>
      <c r="E46" s="45"/>
      <c r="F46" s="45"/>
      <c r="G46" s="45"/>
      <c r="H46" s="45"/>
      <c r="I46" s="45"/>
      <c r="J46" s="45"/>
      <c r="K46" s="45"/>
      <c r="L46" s="33"/>
    </row>
    <row r="47" spans="2:12" s="1" customFormat="1" ht="24.95" customHeight="1">
      <c r="B47" s="33"/>
      <c r="C47" s="22" t="s">
        <v>127</v>
      </c>
      <c r="L47" s="33"/>
    </row>
    <row r="48" spans="2:12" s="1" customFormat="1" ht="6.95" customHeight="1">
      <c r="B48" s="33"/>
      <c r="L48" s="33"/>
    </row>
    <row r="49" spans="2:47" s="1" customFormat="1" ht="12" customHeight="1">
      <c r="B49" s="33"/>
      <c r="C49" s="28" t="s">
        <v>16</v>
      </c>
      <c r="L49" s="33"/>
    </row>
    <row r="50" spans="2:47" s="1" customFormat="1" ht="16.5" customHeight="1">
      <c r="B50" s="33"/>
      <c r="E50" s="430" t="str">
        <f>E7</f>
        <v>Byty BD Poštovní 648, Horní Slavkov</v>
      </c>
      <c r="F50" s="431"/>
      <c r="G50" s="431"/>
      <c r="H50" s="431"/>
      <c r="L50" s="33"/>
    </row>
    <row r="51" spans="2:47" ht="12" customHeight="1">
      <c r="B51" s="21"/>
      <c r="C51" s="28" t="s">
        <v>123</v>
      </c>
      <c r="L51" s="21"/>
    </row>
    <row r="52" spans="2:47" s="1" customFormat="1" ht="16.5" customHeight="1">
      <c r="B52" s="33"/>
      <c r="E52" s="430" t="s">
        <v>2433</v>
      </c>
      <c r="F52" s="429"/>
      <c r="G52" s="429"/>
      <c r="H52" s="429"/>
      <c r="L52" s="33"/>
    </row>
    <row r="53" spans="2:47" s="1" customFormat="1" ht="12" customHeight="1">
      <c r="B53" s="33"/>
      <c r="C53" s="28" t="s">
        <v>125</v>
      </c>
      <c r="L53" s="33"/>
    </row>
    <row r="54" spans="2:47" s="1" customFormat="1" ht="16.5" customHeight="1">
      <c r="B54" s="33"/>
      <c r="E54" s="423" t="str">
        <f>E11</f>
        <v>Neuz1 - VRN</v>
      </c>
      <c r="F54" s="429"/>
      <c r="G54" s="429"/>
      <c r="H54" s="429"/>
      <c r="L54" s="33"/>
    </row>
    <row r="55" spans="2:47" s="1" customFormat="1" ht="6.95" customHeight="1">
      <c r="B55" s="33"/>
      <c r="L55" s="33"/>
    </row>
    <row r="56" spans="2:47" s="1" customFormat="1" ht="12" customHeight="1">
      <c r="B56" s="33"/>
      <c r="C56" s="28" t="s">
        <v>21</v>
      </c>
      <c r="F56" s="26" t="str">
        <f>F14</f>
        <v>Horní Slavkov, Poštovní 648</v>
      </c>
      <c r="I56" s="28" t="s">
        <v>23</v>
      </c>
      <c r="J56" s="50" t="str">
        <f>IF(J14="","",J14)</f>
        <v>29. 8. 2022</v>
      </c>
      <c r="L56" s="33"/>
    </row>
    <row r="57" spans="2:47" s="1" customFormat="1" ht="6.95" customHeight="1">
      <c r="B57" s="33"/>
      <c r="L57" s="33"/>
    </row>
    <row r="58" spans="2:47" s="1" customFormat="1" ht="15.2" customHeight="1">
      <c r="B58" s="33"/>
      <c r="C58" s="28" t="s">
        <v>25</v>
      </c>
      <c r="F58" s="26" t="str">
        <f>E17</f>
        <v>Město Horní Slavkov</v>
      </c>
      <c r="I58" s="28" t="s">
        <v>31</v>
      </c>
      <c r="J58" s="31" t="str">
        <f>E23</f>
        <v>CENTRA STAV s.r.o.</v>
      </c>
      <c r="L58" s="33"/>
    </row>
    <row r="59" spans="2:47" s="1" customFormat="1" ht="15.2" customHeight="1">
      <c r="B59" s="33"/>
      <c r="C59" s="28" t="s">
        <v>29</v>
      </c>
      <c r="F59" s="26" t="str">
        <f>IF(E20="","",E20)</f>
        <v>Vyplň údaj</v>
      </c>
      <c r="I59" s="28" t="s">
        <v>34</v>
      </c>
      <c r="J59" s="31" t="str">
        <f>E26</f>
        <v>Michal Kubelka</v>
      </c>
      <c r="L59" s="33"/>
    </row>
    <row r="60" spans="2:47" s="1" customFormat="1" ht="10.35" customHeight="1">
      <c r="B60" s="33"/>
      <c r="L60" s="33"/>
    </row>
    <row r="61" spans="2:47" s="1" customFormat="1" ht="29.25" customHeight="1">
      <c r="B61" s="33"/>
      <c r="C61" s="101" t="s">
        <v>128</v>
      </c>
      <c r="D61" s="95"/>
      <c r="E61" s="95"/>
      <c r="F61" s="95"/>
      <c r="G61" s="95"/>
      <c r="H61" s="95"/>
      <c r="I61" s="95"/>
      <c r="J61" s="102" t="s">
        <v>129</v>
      </c>
      <c r="K61" s="95"/>
      <c r="L61" s="33"/>
    </row>
    <row r="62" spans="2:47" s="1" customFormat="1" ht="10.35" customHeight="1">
      <c r="B62" s="33"/>
      <c r="L62" s="33"/>
    </row>
    <row r="63" spans="2:47" s="1" customFormat="1" ht="22.9" customHeight="1">
      <c r="B63" s="33"/>
      <c r="C63" s="103" t="s">
        <v>70</v>
      </c>
      <c r="J63" s="64">
        <f>J89</f>
        <v>0</v>
      </c>
      <c r="L63" s="33"/>
      <c r="AU63" s="18" t="s">
        <v>130</v>
      </c>
    </row>
    <row r="64" spans="2:47" s="8" customFormat="1" ht="24.95" customHeight="1">
      <c r="B64" s="104"/>
      <c r="D64" s="105" t="s">
        <v>2435</v>
      </c>
      <c r="E64" s="106"/>
      <c r="F64" s="106"/>
      <c r="G64" s="106"/>
      <c r="H64" s="106"/>
      <c r="I64" s="106"/>
      <c r="J64" s="107">
        <f>J90</f>
        <v>0</v>
      </c>
      <c r="L64" s="104"/>
    </row>
    <row r="65" spans="2:12" s="9" customFormat="1" ht="19.899999999999999" customHeight="1">
      <c r="B65" s="108"/>
      <c r="D65" s="109" t="s">
        <v>2436</v>
      </c>
      <c r="E65" s="110"/>
      <c r="F65" s="110"/>
      <c r="G65" s="110"/>
      <c r="H65" s="110"/>
      <c r="I65" s="110"/>
      <c r="J65" s="111">
        <f>J91</f>
        <v>0</v>
      </c>
      <c r="L65" s="108"/>
    </row>
    <row r="66" spans="2:12" s="9" customFormat="1" ht="19.899999999999999" customHeight="1">
      <c r="B66" s="108"/>
      <c r="D66" s="109" t="s">
        <v>2437</v>
      </c>
      <c r="E66" s="110"/>
      <c r="F66" s="110"/>
      <c r="G66" s="110"/>
      <c r="H66" s="110"/>
      <c r="I66" s="110"/>
      <c r="J66" s="111">
        <f>J96</f>
        <v>0</v>
      </c>
      <c r="L66" s="108"/>
    </row>
    <row r="67" spans="2:12" s="9" customFormat="1" ht="19.899999999999999" customHeight="1">
      <c r="B67" s="108"/>
      <c r="D67" s="109" t="s">
        <v>2438</v>
      </c>
      <c r="E67" s="110"/>
      <c r="F67" s="110"/>
      <c r="G67" s="110"/>
      <c r="H67" s="110"/>
      <c r="I67" s="110"/>
      <c r="J67" s="111">
        <f>J102</f>
        <v>0</v>
      </c>
      <c r="L67" s="108"/>
    </row>
    <row r="68" spans="2:12" s="1" customFormat="1" ht="21.75" customHeight="1">
      <c r="B68" s="33"/>
      <c r="L68" s="33"/>
    </row>
    <row r="69" spans="2:12" s="1" customFormat="1" ht="6.95" customHeight="1">
      <c r="B69" s="42"/>
      <c r="C69" s="43"/>
      <c r="D69" s="43"/>
      <c r="E69" s="43"/>
      <c r="F69" s="43"/>
      <c r="G69" s="43"/>
      <c r="H69" s="43"/>
      <c r="I69" s="43"/>
      <c r="J69" s="43"/>
      <c r="K69" s="43"/>
      <c r="L69" s="33"/>
    </row>
    <row r="73" spans="2:12" s="1" customFormat="1" ht="6.95" customHeight="1">
      <c r="B73" s="44"/>
      <c r="C73" s="45"/>
      <c r="D73" s="45"/>
      <c r="E73" s="45"/>
      <c r="F73" s="45"/>
      <c r="G73" s="45"/>
      <c r="H73" s="45"/>
      <c r="I73" s="45"/>
      <c r="J73" s="45"/>
      <c r="K73" s="45"/>
      <c r="L73" s="33"/>
    </row>
    <row r="74" spans="2:12" s="1" customFormat="1" ht="24.95" customHeight="1">
      <c r="B74" s="33"/>
      <c r="C74" s="22" t="s">
        <v>151</v>
      </c>
      <c r="L74" s="33"/>
    </row>
    <row r="75" spans="2:12" s="1" customFormat="1" ht="6.95" customHeight="1">
      <c r="B75" s="33"/>
      <c r="L75" s="33"/>
    </row>
    <row r="76" spans="2:12" s="1" customFormat="1" ht="12" customHeight="1">
      <c r="B76" s="33"/>
      <c r="C76" s="28" t="s">
        <v>16</v>
      </c>
      <c r="L76" s="33"/>
    </row>
    <row r="77" spans="2:12" s="1" customFormat="1" ht="16.5" customHeight="1">
      <c r="B77" s="33"/>
      <c r="E77" s="430" t="str">
        <f>E7</f>
        <v>Byty BD Poštovní 648, Horní Slavkov</v>
      </c>
      <c r="F77" s="431"/>
      <c r="G77" s="431"/>
      <c r="H77" s="431"/>
      <c r="L77" s="33"/>
    </row>
    <row r="78" spans="2:12" ht="12" customHeight="1">
      <c r="B78" s="21"/>
      <c r="C78" s="28" t="s">
        <v>123</v>
      </c>
      <c r="L78" s="21"/>
    </row>
    <row r="79" spans="2:12" s="1" customFormat="1" ht="16.5" customHeight="1">
      <c r="B79" s="33"/>
      <c r="E79" s="430" t="s">
        <v>2433</v>
      </c>
      <c r="F79" s="429"/>
      <c r="G79" s="429"/>
      <c r="H79" s="429"/>
      <c r="L79" s="33"/>
    </row>
    <row r="80" spans="2:12" s="1" customFormat="1" ht="12" customHeight="1">
      <c r="B80" s="33"/>
      <c r="C80" s="28" t="s">
        <v>125</v>
      </c>
      <c r="L80" s="33"/>
    </row>
    <row r="81" spans="2:65" s="1" customFormat="1" ht="16.5" customHeight="1">
      <c r="B81" s="33"/>
      <c r="E81" s="423" t="str">
        <f>E11</f>
        <v>Neuz1 - VRN</v>
      </c>
      <c r="F81" s="429"/>
      <c r="G81" s="429"/>
      <c r="H81" s="429"/>
      <c r="L81" s="33"/>
    </row>
    <row r="82" spans="2:65" s="1" customFormat="1" ht="6.95" customHeight="1">
      <c r="B82" s="33"/>
      <c r="L82" s="33"/>
    </row>
    <row r="83" spans="2:65" s="1" customFormat="1" ht="12" customHeight="1">
      <c r="B83" s="33"/>
      <c r="C83" s="28" t="s">
        <v>21</v>
      </c>
      <c r="F83" s="26" t="str">
        <f>F14</f>
        <v>Horní Slavkov, Poštovní 648</v>
      </c>
      <c r="I83" s="28" t="s">
        <v>23</v>
      </c>
      <c r="J83" s="50" t="str">
        <f>IF(J14="","",J14)</f>
        <v>29. 8. 2022</v>
      </c>
      <c r="L83" s="33"/>
    </row>
    <row r="84" spans="2:65" s="1" customFormat="1" ht="6.95" customHeight="1">
      <c r="B84" s="33"/>
      <c r="L84" s="33"/>
    </row>
    <row r="85" spans="2:65" s="1" customFormat="1" ht="15.2" customHeight="1">
      <c r="B85" s="33"/>
      <c r="C85" s="28" t="s">
        <v>25</v>
      </c>
      <c r="F85" s="26" t="str">
        <f>E17</f>
        <v>Město Horní Slavkov</v>
      </c>
      <c r="I85" s="28" t="s">
        <v>31</v>
      </c>
      <c r="J85" s="31" t="str">
        <f>E23</f>
        <v>CENTRA STAV s.r.o.</v>
      </c>
      <c r="L85" s="33"/>
    </row>
    <row r="86" spans="2:65" s="1" customFormat="1" ht="15.2" customHeight="1">
      <c r="B86" s="33"/>
      <c r="C86" s="28" t="s">
        <v>29</v>
      </c>
      <c r="F86" s="26" t="str">
        <f>IF(E20="","",E20)</f>
        <v>Vyplň údaj</v>
      </c>
      <c r="I86" s="28" t="s">
        <v>34</v>
      </c>
      <c r="J86" s="31" t="str">
        <f>E26</f>
        <v>Michal Kubelka</v>
      </c>
      <c r="L86" s="33"/>
    </row>
    <row r="87" spans="2:65" s="1" customFormat="1" ht="10.35" customHeight="1">
      <c r="B87" s="33"/>
      <c r="L87" s="33"/>
    </row>
    <row r="88" spans="2:65" s="10" customFormat="1" ht="29.25" customHeight="1">
      <c r="B88" s="112"/>
      <c r="C88" s="113" t="s">
        <v>152</v>
      </c>
      <c r="D88" s="114" t="s">
        <v>57</v>
      </c>
      <c r="E88" s="114" t="s">
        <v>53</v>
      </c>
      <c r="F88" s="114" t="s">
        <v>54</v>
      </c>
      <c r="G88" s="114" t="s">
        <v>153</v>
      </c>
      <c r="H88" s="114" t="s">
        <v>154</v>
      </c>
      <c r="I88" s="114" t="s">
        <v>155</v>
      </c>
      <c r="J88" s="114" t="s">
        <v>129</v>
      </c>
      <c r="K88" s="115" t="s">
        <v>156</v>
      </c>
      <c r="L88" s="112"/>
      <c r="M88" s="57" t="s">
        <v>19</v>
      </c>
      <c r="N88" s="58" t="s">
        <v>42</v>
      </c>
      <c r="O88" s="58" t="s">
        <v>157</v>
      </c>
      <c r="P88" s="58" t="s">
        <v>158</v>
      </c>
      <c r="Q88" s="58" t="s">
        <v>159</v>
      </c>
      <c r="R88" s="58" t="s">
        <v>160</v>
      </c>
      <c r="S88" s="58" t="s">
        <v>161</v>
      </c>
      <c r="T88" s="59" t="s">
        <v>162</v>
      </c>
    </row>
    <row r="89" spans="2:65" s="1" customFormat="1" ht="22.9" customHeight="1">
      <c r="B89" s="33"/>
      <c r="C89" s="62" t="s">
        <v>163</v>
      </c>
      <c r="J89" s="116">
        <f>BK89</f>
        <v>0</v>
      </c>
      <c r="L89" s="33"/>
      <c r="M89" s="60"/>
      <c r="N89" s="51"/>
      <c r="O89" s="51"/>
      <c r="P89" s="117">
        <f>P90</f>
        <v>0</v>
      </c>
      <c r="Q89" s="51"/>
      <c r="R89" s="117">
        <f>R90</f>
        <v>0</v>
      </c>
      <c r="S89" s="51"/>
      <c r="T89" s="118">
        <f>T90</f>
        <v>0</v>
      </c>
      <c r="AT89" s="18" t="s">
        <v>71</v>
      </c>
      <c r="AU89" s="18" t="s">
        <v>130</v>
      </c>
      <c r="BK89" s="119">
        <f>BK90</f>
        <v>0</v>
      </c>
    </row>
    <row r="90" spans="2:65" s="11" customFormat="1" ht="25.9" customHeight="1">
      <c r="B90" s="120"/>
      <c r="D90" s="121" t="s">
        <v>71</v>
      </c>
      <c r="E90" s="122" t="s">
        <v>106</v>
      </c>
      <c r="F90" s="122" t="s">
        <v>2439</v>
      </c>
      <c r="I90" s="123"/>
      <c r="J90" s="124">
        <f>BK90</f>
        <v>0</v>
      </c>
      <c r="L90" s="120"/>
      <c r="M90" s="125"/>
      <c r="P90" s="126">
        <f>P91+P96+P102</f>
        <v>0</v>
      </c>
      <c r="R90" s="126">
        <f>R91+R96+R102</f>
        <v>0</v>
      </c>
      <c r="T90" s="127">
        <f>T91+T96+T102</f>
        <v>0</v>
      </c>
      <c r="AR90" s="121" t="s">
        <v>194</v>
      </c>
      <c r="AT90" s="128" t="s">
        <v>71</v>
      </c>
      <c r="AU90" s="128" t="s">
        <v>72</v>
      </c>
      <c r="AY90" s="121" t="s">
        <v>166</v>
      </c>
      <c r="BK90" s="129">
        <f>BK91+BK96+BK102</f>
        <v>0</v>
      </c>
    </row>
    <row r="91" spans="2:65" s="11" customFormat="1" ht="22.9" customHeight="1">
      <c r="B91" s="120"/>
      <c r="D91" s="121" t="s">
        <v>71</v>
      </c>
      <c r="E91" s="130" t="s">
        <v>2440</v>
      </c>
      <c r="F91" s="130" t="s">
        <v>2441</v>
      </c>
      <c r="I91" s="123"/>
      <c r="J91" s="131">
        <f>BK91</f>
        <v>0</v>
      </c>
      <c r="L91" s="120"/>
      <c r="M91" s="125"/>
      <c r="P91" s="126">
        <f>SUM(P92:P95)</f>
        <v>0</v>
      </c>
      <c r="R91" s="126">
        <f>SUM(R92:R95)</f>
        <v>0</v>
      </c>
      <c r="T91" s="127">
        <f>SUM(T92:T95)</f>
        <v>0</v>
      </c>
      <c r="AR91" s="121" t="s">
        <v>194</v>
      </c>
      <c r="AT91" s="128" t="s">
        <v>71</v>
      </c>
      <c r="AU91" s="128" t="s">
        <v>79</v>
      </c>
      <c r="AY91" s="121" t="s">
        <v>166</v>
      </c>
      <c r="BK91" s="129">
        <f>SUM(BK92:BK95)</f>
        <v>0</v>
      </c>
    </row>
    <row r="92" spans="2:65" s="1" customFormat="1" ht="16.5" customHeight="1">
      <c r="B92" s="33"/>
      <c r="C92" s="132" t="s">
        <v>79</v>
      </c>
      <c r="D92" s="132" t="s">
        <v>168</v>
      </c>
      <c r="E92" s="133" t="s">
        <v>2442</v>
      </c>
      <c r="F92" s="134" t="s">
        <v>2443</v>
      </c>
      <c r="G92" s="135" t="s">
        <v>2444</v>
      </c>
      <c r="H92" s="136">
        <v>1</v>
      </c>
      <c r="I92" s="137"/>
      <c r="J92" s="138">
        <f>ROUND(I92*H92,2)</f>
        <v>0</v>
      </c>
      <c r="K92" s="134" t="s">
        <v>656</v>
      </c>
      <c r="L92" s="33"/>
      <c r="M92" s="139" t="s">
        <v>19</v>
      </c>
      <c r="N92" s="140" t="s">
        <v>44</v>
      </c>
      <c r="P92" s="141">
        <f>O92*H92</f>
        <v>0</v>
      </c>
      <c r="Q92" s="141">
        <v>0</v>
      </c>
      <c r="R92" s="141">
        <f>Q92*H92</f>
        <v>0</v>
      </c>
      <c r="S92" s="141">
        <v>0</v>
      </c>
      <c r="T92" s="142">
        <f>S92*H92</f>
        <v>0</v>
      </c>
      <c r="AR92" s="143" t="s">
        <v>2445</v>
      </c>
      <c r="AT92" s="143" t="s">
        <v>168</v>
      </c>
      <c r="AU92" s="143" t="s">
        <v>85</v>
      </c>
      <c r="AY92" s="18" t="s">
        <v>166</v>
      </c>
      <c r="BE92" s="144">
        <f>IF(N92="základní",J92,0)</f>
        <v>0</v>
      </c>
      <c r="BF92" s="144">
        <f>IF(N92="snížená",J92,0)</f>
        <v>0</v>
      </c>
      <c r="BG92" s="144">
        <f>IF(N92="zákl. přenesená",J92,0)</f>
        <v>0</v>
      </c>
      <c r="BH92" s="144">
        <f>IF(N92="sníž. přenesená",J92,0)</f>
        <v>0</v>
      </c>
      <c r="BI92" s="144">
        <f>IF(N92="nulová",J92,0)</f>
        <v>0</v>
      </c>
      <c r="BJ92" s="18" t="s">
        <v>85</v>
      </c>
      <c r="BK92" s="144">
        <f>ROUND(I92*H92,2)</f>
        <v>0</v>
      </c>
      <c r="BL92" s="18" t="s">
        <v>2445</v>
      </c>
      <c r="BM92" s="143" t="s">
        <v>2446</v>
      </c>
    </row>
    <row r="93" spans="2:65" s="1" customFormat="1">
      <c r="B93" s="33"/>
      <c r="D93" s="145" t="s">
        <v>175</v>
      </c>
      <c r="F93" s="146" t="s">
        <v>2447</v>
      </c>
      <c r="I93" s="147"/>
      <c r="L93" s="33"/>
      <c r="M93" s="148"/>
      <c r="T93" s="54"/>
      <c r="AT93" s="18" t="s">
        <v>175</v>
      </c>
      <c r="AU93" s="18" t="s">
        <v>85</v>
      </c>
    </row>
    <row r="94" spans="2:65" s="1" customFormat="1" ht="16.5" customHeight="1">
      <c r="B94" s="33"/>
      <c r="C94" s="132" t="s">
        <v>85</v>
      </c>
      <c r="D94" s="132" t="s">
        <v>168</v>
      </c>
      <c r="E94" s="133" t="s">
        <v>2448</v>
      </c>
      <c r="F94" s="134" t="s">
        <v>2449</v>
      </c>
      <c r="G94" s="135" t="s">
        <v>2444</v>
      </c>
      <c r="H94" s="136">
        <v>1</v>
      </c>
      <c r="I94" s="137"/>
      <c r="J94" s="138">
        <f>ROUND(I94*H94,2)</f>
        <v>0</v>
      </c>
      <c r="K94" s="134" t="s">
        <v>656</v>
      </c>
      <c r="L94" s="33"/>
      <c r="M94" s="139" t="s">
        <v>19</v>
      </c>
      <c r="N94" s="140" t="s">
        <v>44</v>
      </c>
      <c r="P94" s="141">
        <f>O94*H94</f>
        <v>0</v>
      </c>
      <c r="Q94" s="141">
        <v>0</v>
      </c>
      <c r="R94" s="141">
        <f>Q94*H94</f>
        <v>0</v>
      </c>
      <c r="S94" s="141">
        <v>0</v>
      </c>
      <c r="T94" s="142">
        <f>S94*H94</f>
        <v>0</v>
      </c>
      <c r="AR94" s="143" t="s">
        <v>2445</v>
      </c>
      <c r="AT94" s="143" t="s">
        <v>168</v>
      </c>
      <c r="AU94" s="143" t="s">
        <v>85</v>
      </c>
      <c r="AY94" s="18" t="s">
        <v>166</v>
      </c>
      <c r="BE94" s="144">
        <f>IF(N94="základní",J94,0)</f>
        <v>0</v>
      </c>
      <c r="BF94" s="144">
        <f>IF(N94="snížená",J94,0)</f>
        <v>0</v>
      </c>
      <c r="BG94" s="144">
        <f>IF(N94="zákl. přenesená",J94,0)</f>
        <v>0</v>
      </c>
      <c r="BH94" s="144">
        <f>IF(N94="sníž. přenesená",J94,0)</f>
        <v>0</v>
      </c>
      <c r="BI94" s="144">
        <f>IF(N94="nulová",J94,0)</f>
        <v>0</v>
      </c>
      <c r="BJ94" s="18" t="s">
        <v>85</v>
      </c>
      <c r="BK94" s="144">
        <f>ROUND(I94*H94,2)</f>
        <v>0</v>
      </c>
      <c r="BL94" s="18" t="s">
        <v>2445</v>
      </c>
      <c r="BM94" s="143" t="s">
        <v>2450</v>
      </c>
    </row>
    <row r="95" spans="2:65" s="1" customFormat="1">
      <c r="B95" s="33"/>
      <c r="D95" s="145" t="s">
        <v>175</v>
      </c>
      <c r="F95" s="146" t="s">
        <v>2451</v>
      </c>
      <c r="I95" s="147"/>
      <c r="L95" s="33"/>
      <c r="M95" s="148"/>
      <c r="T95" s="54"/>
      <c r="AT95" s="18" t="s">
        <v>175</v>
      </c>
      <c r="AU95" s="18" t="s">
        <v>85</v>
      </c>
    </row>
    <row r="96" spans="2:65" s="11" customFormat="1" ht="22.9" customHeight="1">
      <c r="B96" s="120"/>
      <c r="D96" s="121" t="s">
        <v>71</v>
      </c>
      <c r="E96" s="130" t="s">
        <v>2452</v>
      </c>
      <c r="F96" s="130" t="s">
        <v>2453</v>
      </c>
      <c r="I96" s="123"/>
      <c r="J96" s="131">
        <f>BK96</f>
        <v>0</v>
      </c>
      <c r="L96" s="120"/>
      <c r="M96" s="125"/>
      <c r="P96" s="126">
        <f>SUM(P97:P101)</f>
        <v>0</v>
      </c>
      <c r="R96" s="126">
        <f>SUM(R97:R101)</f>
        <v>0</v>
      </c>
      <c r="T96" s="127">
        <f>SUM(T97:T101)</f>
        <v>0</v>
      </c>
      <c r="AR96" s="121" t="s">
        <v>194</v>
      </c>
      <c r="AT96" s="128" t="s">
        <v>71</v>
      </c>
      <c r="AU96" s="128" t="s">
        <v>79</v>
      </c>
      <c r="AY96" s="121" t="s">
        <v>166</v>
      </c>
      <c r="BK96" s="129">
        <f>SUM(BK97:BK101)</f>
        <v>0</v>
      </c>
    </row>
    <row r="97" spans="2:65" s="1" customFormat="1" ht="16.5" customHeight="1">
      <c r="B97" s="33"/>
      <c r="C97" s="132" t="s">
        <v>184</v>
      </c>
      <c r="D97" s="132" t="s">
        <v>168</v>
      </c>
      <c r="E97" s="133" t="s">
        <v>2454</v>
      </c>
      <c r="F97" s="134" t="s">
        <v>2453</v>
      </c>
      <c r="G97" s="135" t="s">
        <v>2444</v>
      </c>
      <c r="H97" s="136">
        <v>1</v>
      </c>
      <c r="I97" s="137"/>
      <c r="J97" s="138">
        <f>ROUND(I97*H97,2)</f>
        <v>0</v>
      </c>
      <c r="K97" s="134" t="s">
        <v>656</v>
      </c>
      <c r="L97" s="33"/>
      <c r="M97" s="139" t="s">
        <v>19</v>
      </c>
      <c r="N97" s="140" t="s">
        <v>44</v>
      </c>
      <c r="P97" s="141">
        <f>O97*H97</f>
        <v>0</v>
      </c>
      <c r="Q97" s="141">
        <v>0</v>
      </c>
      <c r="R97" s="141">
        <f>Q97*H97</f>
        <v>0</v>
      </c>
      <c r="S97" s="141">
        <v>0</v>
      </c>
      <c r="T97" s="142">
        <f>S97*H97</f>
        <v>0</v>
      </c>
      <c r="AR97" s="143" t="s">
        <v>2445</v>
      </c>
      <c r="AT97" s="143" t="s">
        <v>168</v>
      </c>
      <c r="AU97" s="143" t="s">
        <v>85</v>
      </c>
      <c r="AY97" s="18" t="s">
        <v>166</v>
      </c>
      <c r="BE97" s="144">
        <f>IF(N97="základní",J97,0)</f>
        <v>0</v>
      </c>
      <c r="BF97" s="144">
        <f>IF(N97="snížená",J97,0)</f>
        <v>0</v>
      </c>
      <c r="BG97" s="144">
        <f>IF(N97="zákl. přenesená",J97,0)</f>
        <v>0</v>
      </c>
      <c r="BH97" s="144">
        <f>IF(N97="sníž. přenesená",J97,0)</f>
        <v>0</v>
      </c>
      <c r="BI97" s="144">
        <f>IF(N97="nulová",J97,0)</f>
        <v>0</v>
      </c>
      <c r="BJ97" s="18" t="s">
        <v>85</v>
      </c>
      <c r="BK97" s="144">
        <f>ROUND(I97*H97,2)</f>
        <v>0</v>
      </c>
      <c r="BL97" s="18" t="s">
        <v>2445</v>
      </c>
      <c r="BM97" s="143" t="s">
        <v>2455</v>
      </c>
    </row>
    <row r="98" spans="2:65" s="1" customFormat="1">
      <c r="B98" s="33"/>
      <c r="D98" s="145" t="s">
        <v>175</v>
      </c>
      <c r="F98" s="146" t="s">
        <v>2456</v>
      </c>
      <c r="I98" s="147"/>
      <c r="L98" s="33"/>
      <c r="M98" s="148"/>
      <c r="T98" s="54"/>
      <c r="AT98" s="18" t="s">
        <v>175</v>
      </c>
      <c r="AU98" s="18" t="s">
        <v>85</v>
      </c>
    </row>
    <row r="99" spans="2:65" s="1" customFormat="1" ht="16.5" customHeight="1">
      <c r="B99" s="33"/>
      <c r="C99" s="132" t="s">
        <v>173</v>
      </c>
      <c r="D99" s="132" t="s">
        <v>168</v>
      </c>
      <c r="E99" s="133" t="s">
        <v>2457</v>
      </c>
      <c r="F99" s="134" t="s">
        <v>2458</v>
      </c>
      <c r="G99" s="135" t="s">
        <v>2444</v>
      </c>
      <c r="H99" s="136">
        <v>1</v>
      </c>
      <c r="I99" s="137"/>
      <c r="J99" s="138">
        <f>ROUND(I99*H99,2)</f>
        <v>0</v>
      </c>
      <c r="K99" s="134" t="s">
        <v>19</v>
      </c>
      <c r="L99" s="33"/>
      <c r="M99" s="139" t="s">
        <v>19</v>
      </c>
      <c r="N99" s="140" t="s">
        <v>44</v>
      </c>
      <c r="P99" s="141">
        <f>O99*H99</f>
        <v>0</v>
      </c>
      <c r="Q99" s="141">
        <v>0</v>
      </c>
      <c r="R99" s="141">
        <f>Q99*H99</f>
        <v>0</v>
      </c>
      <c r="S99" s="141">
        <v>0</v>
      </c>
      <c r="T99" s="142">
        <f>S99*H99</f>
        <v>0</v>
      </c>
      <c r="AR99" s="143" t="s">
        <v>2445</v>
      </c>
      <c r="AT99" s="143" t="s">
        <v>168</v>
      </c>
      <c r="AU99" s="143" t="s">
        <v>85</v>
      </c>
      <c r="AY99" s="18" t="s">
        <v>166</v>
      </c>
      <c r="BE99" s="144">
        <f>IF(N99="základní",J99,0)</f>
        <v>0</v>
      </c>
      <c r="BF99" s="144">
        <f>IF(N99="snížená",J99,0)</f>
        <v>0</v>
      </c>
      <c r="BG99" s="144">
        <f>IF(N99="zákl. přenesená",J99,0)</f>
        <v>0</v>
      </c>
      <c r="BH99" s="144">
        <f>IF(N99="sníž. přenesená",J99,0)</f>
        <v>0</v>
      </c>
      <c r="BI99" s="144">
        <f>IF(N99="nulová",J99,0)</f>
        <v>0</v>
      </c>
      <c r="BJ99" s="18" t="s">
        <v>85</v>
      </c>
      <c r="BK99" s="144">
        <f>ROUND(I99*H99,2)</f>
        <v>0</v>
      </c>
      <c r="BL99" s="18" t="s">
        <v>2445</v>
      </c>
      <c r="BM99" s="143" t="s">
        <v>2459</v>
      </c>
    </row>
    <row r="100" spans="2:65" s="1" customFormat="1" ht="16.5" customHeight="1">
      <c r="B100" s="33"/>
      <c r="C100" s="132" t="s">
        <v>194</v>
      </c>
      <c r="D100" s="132" t="s">
        <v>168</v>
      </c>
      <c r="E100" s="133" t="s">
        <v>2460</v>
      </c>
      <c r="F100" s="134" t="s">
        <v>2461</v>
      </c>
      <c r="G100" s="135" t="s">
        <v>2444</v>
      </c>
      <c r="H100" s="136">
        <v>1</v>
      </c>
      <c r="I100" s="137"/>
      <c r="J100" s="138">
        <f>ROUND(I100*H100,2)</f>
        <v>0</v>
      </c>
      <c r="K100" s="134" t="s">
        <v>656</v>
      </c>
      <c r="L100" s="33"/>
      <c r="M100" s="139" t="s">
        <v>19</v>
      </c>
      <c r="N100" s="140" t="s">
        <v>44</v>
      </c>
      <c r="P100" s="141">
        <f>O100*H100</f>
        <v>0</v>
      </c>
      <c r="Q100" s="141">
        <v>0</v>
      </c>
      <c r="R100" s="141">
        <f>Q100*H100</f>
        <v>0</v>
      </c>
      <c r="S100" s="141">
        <v>0</v>
      </c>
      <c r="T100" s="142">
        <f>S100*H100</f>
        <v>0</v>
      </c>
      <c r="AR100" s="143" t="s">
        <v>2445</v>
      </c>
      <c r="AT100" s="143" t="s">
        <v>168</v>
      </c>
      <c r="AU100" s="143" t="s">
        <v>85</v>
      </c>
      <c r="AY100" s="18" t="s">
        <v>166</v>
      </c>
      <c r="BE100" s="144">
        <f>IF(N100="základní",J100,0)</f>
        <v>0</v>
      </c>
      <c r="BF100" s="144">
        <f>IF(N100="snížená",J100,0)</f>
        <v>0</v>
      </c>
      <c r="BG100" s="144">
        <f>IF(N100="zákl. přenesená",J100,0)</f>
        <v>0</v>
      </c>
      <c r="BH100" s="144">
        <f>IF(N100="sníž. přenesená",J100,0)</f>
        <v>0</v>
      </c>
      <c r="BI100" s="144">
        <f>IF(N100="nulová",J100,0)</f>
        <v>0</v>
      </c>
      <c r="BJ100" s="18" t="s">
        <v>85</v>
      </c>
      <c r="BK100" s="144">
        <f>ROUND(I100*H100,2)</f>
        <v>0</v>
      </c>
      <c r="BL100" s="18" t="s">
        <v>2445</v>
      </c>
      <c r="BM100" s="143" t="s">
        <v>2462</v>
      </c>
    </row>
    <row r="101" spans="2:65" s="1" customFormat="1">
      <c r="B101" s="33"/>
      <c r="D101" s="145" t="s">
        <v>175</v>
      </c>
      <c r="F101" s="146" t="s">
        <v>2463</v>
      </c>
      <c r="I101" s="147"/>
      <c r="L101" s="33"/>
      <c r="M101" s="148"/>
      <c r="T101" s="54"/>
      <c r="AT101" s="18" t="s">
        <v>175</v>
      </c>
      <c r="AU101" s="18" t="s">
        <v>85</v>
      </c>
    </row>
    <row r="102" spans="2:65" s="11" customFormat="1" ht="22.9" customHeight="1">
      <c r="B102" s="120"/>
      <c r="D102" s="121" t="s">
        <v>71</v>
      </c>
      <c r="E102" s="130" t="s">
        <v>2464</v>
      </c>
      <c r="F102" s="130" t="s">
        <v>2465</v>
      </c>
      <c r="I102" s="123"/>
      <c r="J102" s="131">
        <f>BK102</f>
        <v>0</v>
      </c>
      <c r="L102" s="120"/>
      <c r="M102" s="125"/>
      <c r="P102" s="126">
        <f>SUM(P103:P104)</f>
        <v>0</v>
      </c>
      <c r="R102" s="126">
        <f>SUM(R103:R104)</f>
        <v>0</v>
      </c>
      <c r="T102" s="127">
        <f>SUM(T103:T104)</f>
        <v>0</v>
      </c>
      <c r="AR102" s="121" t="s">
        <v>194</v>
      </c>
      <c r="AT102" s="128" t="s">
        <v>71</v>
      </c>
      <c r="AU102" s="128" t="s">
        <v>79</v>
      </c>
      <c r="AY102" s="121" t="s">
        <v>166</v>
      </c>
      <c r="BK102" s="129">
        <f>SUM(BK103:BK104)</f>
        <v>0</v>
      </c>
    </row>
    <row r="103" spans="2:65" s="1" customFormat="1" ht="16.5" customHeight="1">
      <c r="B103" s="33"/>
      <c r="C103" s="132" t="s">
        <v>202</v>
      </c>
      <c r="D103" s="132" t="s">
        <v>168</v>
      </c>
      <c r="E103" s="133" t="s">
        <v>2466</v>
      </c>
      <c r="F103" s="134" t="s">
        <v>2467</v>
      </c>
      <c r="G103" s="135" t="s">
        <v>2444</v>
      </c>
      <c r="H103" s="136">
        <v>1</v>
      </c>
      <c r="I103" s="137"/>
      <c r="J103" s="138">
        <f>ROUND(I103*H103,2)</f>
        <v>0</v>
      </c>
      <c r="K103" s="134" t="s">
        <v>656</v>
      </c>
      <c r="L103" s="33"/>
      <c r="M103" s="139" t="s">
        <v>19</v>
      </c>
      <c r="N103" s="140" t="s">
        <v>44</v>
      </c>
      <c r="P103" s="141">
        <f>O103*H103</f>
        <v>0</v>
      </c>
      <c r="Q103" s="141">
        <v>0</v>
      </c>
      <c r="R103" s="141">
        <f>Q103*H103</f>
        <v>0</v>
      </c>
      <c r="S103" s="141">
        <v>0</v>
      </c>
      <c r="T103" s="142">
        <f>S103*H103</f>
        <v>0</v>
      </c>
      <c r="AR103" s="143" t="s">
        <v>2445</v>
      </c>
      <c r="AT103" s="143" t="s">
        <v>168</v>
      </c>
      <c r="AU103" s="143" t="s">
        <v>85</v>
      </c>
      <c r="AY103" s="18" t="s">
        <v>166</v>
      </c>
      <c r="BE103" s="144">
        <f>IF(N103="základní",J103,0)</f>
        <v>0</v>
      </c>
      <c r="BF103" s="144">
        <f>IF(N103="snížená",J103,0)</f>
        <v>0</v>
      </c>
      <c r="BG103" s="144">
        <f>IF(N103="zákl. přenesená",J103,0)</f>
        <v>0</v>
      </c>
      <c r="BH103" s="144">
        <f>IF(N103="sníž. přenesená",J103,0)</f>
        <v>0</v>
      </c>
      <c r="BI103" s="144">
        <f>IF(N103="nulová",J103,0)</f>
        <v>0</v>
      </c>
      <c r="BJ103" s="18" t="s">
        <v>85</v>
      </c>
      <c r="BK103" s="144">
        <f>ROUND(I103*H103,2)</f>
        <v>0</v>
      </c>
      <c r="BL103" s="18" t="s">
        <v>2445</v>
      </c>
      <c r="BM103" s="143" t="s">
        <v>2468</v>
      </c>
    </row>
    <row r="104" spans="2:65" s="1" customFormat="1">
      <c r="B104" s="33"/>
      <c r="D104" s="145" t="s">
        <v>175</v>
      </c>
      <c r="F104" s="146" t="s">
        <v>2469</v>
      </c>
      <c r="I104" s="147"/>
      <c r="L104" s="33"/>
      <c r="M104" s="189"/>
      <c r="N104" s="190"/>
      <c r="O104" s="190"/>
      <c r="P104" s="190"/>
      <c r="Q104" s="190"/>
      <c r="R104" s="190"/>
      <c r="S104" s="190"/>
      <c r="T104" s="191"/>
      <c r="AT104" s="18" t="s">
        <v>175</v>
      </c>
      <c r="AU104" s="18" t="s">
        <v>85</v>
      </c>
    </row>
    <row r="105" spans="2:65" s="1" customFormat="1" ht="6.95" customHeight="1">
      <c r="B105" s="42"/>
      <c r="C105" s="43"/>
      <c r="D105" s="43"/>
      <c r="E105" s="43"/>
      <c r="F105" s="43"/>
      <c r="G105" s="43"/>
      <c r="H105" s="43"/>
      <c r="I105" s="43"/>
      <c r="J105" s="43"/>
      <c r="K105" s="43"/>
      <c r="L105" s="33"/>
    </row>
  </sheetData>
  <sheetProtection algorithmName="SHA-512" hashValue="JObz6hq/Ub+i5AIY/5Sq8+r2RC4V3EFzXAR6UEK0CWdMh6Zez1BDS5UiG9E7ex4eOh/5sQx5wvBV2qJFpnR7UQ==" saltValue="5dxEUksUxthL9gUpk6ZBUmvirBE4plP4Wa7zOeU8aKg8eIb9+TOqITL5XtfUdM6SWgzXRU5q/RGTtslBT/g7Sw==" spinCount="100000" sheet="1" objects="1" scenarios="1" formatColumns="0" formatRows="0" autoFilter="0"/>
  <autoFilter ref="C88:K104"/>
  <mergeCells count="12">
    <mergeCell ref="E81:H81"/>
    <mergeCell ref="L2:V2"/>
    <mergeCell ref="E50:H50"/>
    <mergeCell ref="E52:H52"/>
    <mergeCell ref="E54:H54"/>
    <mergeCell ref="E77:H77"/>
    <mergeCell ref="E79:H79"/>
    <mergeCell ref="E7:H7"/>
    <mergeCell ref="E9:H9"/>
    <mergeCell ref="E11:H11"/>
    <mergeCell ref="E20:H20"/>
    <mergeCell ref="E29:H29"/>
  </mergeCells>
  <hyperlinks>
    <hyperlink ref="F93" r:id="rId1"/>
    <hyperlink ref="F95" r:id="rId2"/>
    <hyperlink ref="F98" r:id="rId3"/>
    <hyperlink ref="F101" r:id="rId4"/>
    <hyperlink ref="F104" r:id="rId5"/>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16</vt:i4>
      </vt:variant>
      <vt:variant>
        <vt:lpstr>Pojmenované oblasti</vt:lpstr>
      </vt:variant>
      <vt:variant>
        <vt:i4>28</vt:i4>
      </vt:variant>
    </vt:vector>
  </HeadingPairs>
  <TitlesOfParts>
    <vt:vector size="44" baseType="lpstr">
      <vt:lpstr>Rekapitulace stavby</vt:lpstr>
      <vt:lpstr>Uzn1 - Stavební část</vt:lpstr>
      <vt:lpstr>Uzn2 - Vodovod</vt:lpstr>
      <vt:lpstr>Uzn3 - Kanalizace</vt:lpstr>
      <vt:lpstr>Uzn4 - Zařizovací předměty</vt:lpstr>
      <vt:lpstr>Uzn5 - Vytápění</vt:lpstr>
      <vt:lpstr>Uzn6 - Rek Elektroinstalace</vt:lpstr>
      <vt:lpstr>Uzn6 - Pol Elektroinstalace</vt:lpstr>
      <vt:lpstr>Neuz1 - VRN</vt:lpstr>
      <vt:lpstr>Neuz2 - Stavební část</vt:lpstr>
      <vt:lpstr>Neuz3 - Výtah</vt:lpstr>
      <vt:lpstr>Neuz4 - Prohloubení výtah...</vt:lpstr>
      <vt:lpstr>Neuz5 - Vodovod</vt:lpstr>
      <vt:lpstr>Neuz6 - Kanalizace</vt:lpstr>
      <vt:lpstr>Neuz7 - Zařizovací předměty</vt:lpstr>
      <vt:lpstr>Pokyny pro vyplnění</vt:lpstr>
      <vt:lpstr>'Neuz1 - VRN'!Názvy_tisku</vt:lpstr>
      <vt:lpstr>'Neuz2 - Stavební část'!Názvy_tisku</vt:lpstr>
      <vt:lpstr>'Neuz3 - Výtah'!Názvy_tisku</vt:lpstr>
      <vt:lpstr>'Neuz4 - Prohloubení výtah...'!Názvy_tisku</vt:lpstr>
      <vt:lpstr>'Neuz5 - Vodovod'!Názvy_tisku</vt:lpstr>
      <vt:lpstr>'Neuz6 - Kanalizace'!Názvy_tisku</vt:lpstr>
      <vt:lpstr>'Neuz7 - Zařizovací předměty'!Názvy_tisku</vt:lpstr>
      <vt:lpstr>'Rekapitulace stavby'!Názvy_tisku</vt:lpstr>
      <vt:lpstr>'Uzn1 - Stavební část'!Názvy_tisku</vt:lpstr>
      <vt:lpstr>'Uzn2 - Vodovod'!Názvy_tisku</vt:lpstr>
      <vt:lpstr>'Uzn3 - Kanalizace'!Názvy_tisku</vt:lpstr>
      <vt:lpstr>'Uzn4 - Zařizovací předměty'!Názvy_tisku</vt:lpstr>
      <vt:lpstr>'Uzn5 - Vytápění'!Názvy_tisku</vt:lpstr>
      <vt:lpstr>'Uzn6 - Pol Elektroinstalace'!Názvy_tisku</vt:lpstr>
      <vt:lpstr>'Neuz1 - VRN'!Oblast_tisku</vt:lpstr>
      <vt:lpstr>'Neuz2 - Stavební část'!Oblast_tisku</vt:lpstr>
      <vt:lpstr>'Neuz3 - Výtah'!Oblast_tisku</vt:lpstr>
      <vt:lpstr>'Neuz4 - Prohloubení výtah...'!Oblast_tisku</vt:lpstr>
      <vt:lpstr>'Neuz5 - Vodovod'!Oblast_tisku</vt:lpstr>
      <vt:lpstr>'Neuz6 - Kanalizace'!Oblast_tisku</vt:lpstr>
      <vt:lpstr>'Neuz7 - Zařizovací předměty'!Oblast_tisku</vt:lpstr>
      <vt:lpstr>'Pokyny pro vyplnění'!Oblast_tisku</vt:lpstr>
      <vt:lpstr>'Rekapitulace stavby'!Oblast_tisku</vt:lpstr>
      <vt:lpstr>'Uzn1 - Stavební část'!Oblast_tisku</vt:lpstr>
      <vt:lpstr>'Uzn2 - Vodovod'!Oblast_tisku</vt:lpstr>
      <vt:lpstr>'Uzn3 - Kanalizace'!Oblast_tisku</vt:lpstr>
      <vt:lpstr>'Uzn4 - Zařizovací předměty'!Oblast_tisku</vt:lpstr>
      <vt:lpstr>'Uzn5 - Vytápění'!Oblast_tisku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DESKTOP-473U3HR\Michal</dc:creator>
  <cp:lastModifiedBy>Marcela Václavíková</cp:lastModifiedBy>
  <dcterms:created xsi:type="dcterms:W3CDTF">2023-10-25T08:52:50Z</dcterms:created>
  <dcterms:modified xsi:type="dcterms:W3CDTF">2023-10-26T13:27:47Z</dcterms:modified>
</cp:coreProperties>
</file>